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6_Budoucnost\"/>
    </mc:Choice>
  </mc:AlternateContent>
  <xr:revisionPtr revIDLastSave="0" documentId="13_ncr:1_{35A678F2-D32D-414C-A53E-6B743BA6D3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5" i="1"/>
  <c r="L96" i="1"/>
  <c r="L98" i="1"/>
  <c r="L99" i="1"/>
  <c r="L94" i="1"/>
  <c r="L97" i="1"/>
  <c r="L74" i="1" l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<sst xmlns="http://schemas.openxmlformats.org/spreadsheetml/2006/main" count="904" uniqueCount="241">
  <si>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</si>
  <si>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</si>
  <si>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</si>
  <si>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</si>
  <si>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</si>
  <si>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</si>
  <si>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</si>
  <si>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</si>
  <si>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</si>
  <si>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</si>
  <si>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</si>
  <si>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</si>
  <si>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</si>
  <si>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</si>
  <si>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</si>
  <si>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</si>
  <si>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</si>
  <si>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</si>
  <si>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</si>
  <si>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</si>
  <si>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</si>
  <si>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</si>
  <si>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</si>
  <si>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</si>
  <si>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</si>
  <si>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</si>
  <si>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</si>
  <si>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</si>
  <si>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</si>
  <si>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</si>
  <si>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</si>
  <si>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</si>
  <si>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</si>
  <si>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</si>
  <si>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</si>
  <si>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</si>
  <si>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</si>
  <si>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</si>
  <si>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</si>
  <si>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</si>
  <si>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</si>
  <si>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</si>
  <si>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</si>
  <si>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</si>
  <si>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</si>
  <si>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</si>
  <si>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</si>
  <si>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</si>
  <si>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</si>
  <si>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</si>
  <si>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</si>
  <si>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</si>
  <si>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</si>
  <si>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</si>
  <si>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</si>
  <si>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</si>
  <si>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</si>
  <si>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</si>
  <si>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</si>
  <si>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</si>
  <si>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</si>
  <si>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</si>
  <si>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</si>
  <si>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</si>
  <si>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</si>
  <si>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</si>
  <si>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</si>
  <si>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</si>
  <si>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</si>
  <si>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</si>
  <si>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</si>
  <si>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</si>
  <si>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</si>
  <si>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</si>
  <si>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</si>
  <si>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</si>
  <si>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</si>
  <si>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</si>
  <si>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</si>
  <si>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</si>
  <si>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</si>
  <si>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</si>
  <si>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</si>
  <si>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</si>
  <si>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</si>
  <si>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</si>
  <si>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</si>
  <si>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</si>
  <si>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</si>
  <si>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</si>
  <si>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</si>
  <si>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</si>
  <si>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</si>
  <si>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</si>
  <si>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</si>
  <si>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</si>
  <si>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</si>
  <si>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</si>
  <si>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</si>
  <si>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</si>
  <si>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</si>
  <si>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</si>
  <si>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</si>
  <si>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</si>
  <si>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</si>
  <si>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</si>
  <si>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</si>
  <si>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</si>
  <si>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</si>
  <si>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</si>
  <si>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</si>
  <si>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</si>
  <si>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</si>
  <si>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</si>
  <si>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</si>
  <si>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</si>
  <si>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</si>
  <si>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</si>
  <si>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</si>
  <si>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</si>
  <si>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</si>
  <si>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</si>
  <si>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</si>
  <si>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</si>
  <si>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</si>
  <si>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</si>
  <si>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</si>
  <si>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</si>
  <si>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</si>
  <si>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</si>
  <si>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</si>
  <si>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</si>
  <si>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</si>
  <si>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</si>
  <si>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</si>
  <si>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</si>
  <si>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</si>
  <si>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</si>
  <si>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</si>
  <si>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</si>
  <si>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</si>
  <si>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</si>
  <si>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</si>
  <si>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</si>
  <si>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</si>
  <si>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</si>
  <si>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</si>
  <si>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</si>
  <si>
    <t>AMUNDI FUNDS US EQUITY FUNDAMENTAL GROWTH - A EUR</t>
  </si>
  <si>
    <t>LU1883854199</t>
  </si>
  <si>
    <t>AMUNDI FUNDS US PIONEER FUND - A EUR</t>
  </si>
  <si>
    <t>LU1883872332</t>
  </si>
  <si>
    <t xml:space="preserve">FF - Global Dividend Fund A-ACC-EUR (hedged) </t>
  </si>
  <si>
    <t>LU0605515377</t>
  </si>
  <si>
    <t xml:space="preserve">FTIF-Franklin Technology Fund-A(acc)EUR </t>
  </si>
  <si>
    <t>LU0260870158</t>
  </si>
  <si>
    <t xml:space="preserve">FTIF-Franklin India Fund-A(acc)EUR </t>
  </si>
  <si>
    <t>LU0231205187</t>
  </si>
  <si>
    <t xml:space="preserve">Goldman Sachs Global Sustainable Equity - P Cap EUR </t>
  </si>
  <si>
    <t>LU0119216553</t>
  </si>
  <si>
    <t xml:space="preserve">FF - World Fund A-ACC-EUR </t>
  </si>
  <si>
    <t>LU1261432659</t>
  </si>
  <si>
    <t xml:space="preserve">FF – China Innovation Fund A-ACC-EUR </t>
  </si>
  <si>
    <t>LU0455706654</t>
  </si>
  <si>
    <t>FF - Germany Fund A-ACC-EUR</t>
  </si>
  <si>
    <t>LU0261948227</t>
  </si>
  <si>
    <t>Goldman Sachs Eurozone Equity - X Cap EUR</t>
  </si>
  <si>
    <t>LU0113307978</t>
  </si>
  <si>
    <t>AMUNDI FUNDS US PIONEER FUND - A USD</t>
  </si>
  <si>
    <t>LU1883872415</t>
  </si>
  <si>
    <t xml:space="preserve">AMUNDI FUNDS US SHORT TERM BOND - A2 USD </t>
  </si>
  <si>
    <t>LU1882441907</t>
  </si>
  <si>
    <t>AMUNDI FUNDS US EQUITY FUNDAMENTAL GROWTH - A USD</t>
  </si>
  <si>
    <t>LU1883854355</t>
  </si>
  <si>
    <t xml:space="preserve">FTIF-Franklin Technology Fund-A(acc)USD </t>
  </si>
  <si>
    <t>LU0109392836</t>
  </si>
  <si>
    <t>BlackRock-BGF World Mining A2 USD</t>
  </si>
  <si>
    <t>LU0075056555</t>
  </si>
  <si>
    <t>7/7</t>
  </si>
  <si>
    <t>BlackRock (Luxembourg) S.A.</t>
  </si>
  <si>
    <t xml:space="preserve">FTIF-Franklin Innovation Fund-A (acc) USD </t>
  </si>
  <si>
    <t>LU2063271972</t>
  </si>
  <si>
    <t xml:space="preserve">FTIF-Franklin Biotechnology Discovery Fund - A(acc)USD </t>
  </si>
  <si>
    <t>LU0109394709</t>
  </si>
  <si>
    <t xml:space="preserve">FTIF-Franklin Gold &amp; Precious Metals Fund - A(acc)USD </t>
  </si>
  <si>
    <t>LU0496367417</t>
  </si>
  <si>
    <t xml:space="preserve">FTIF-Franklin India Fund-A(acc)USD </t>
  </si>
  <si>
    <t>LU0231203729</t>
  </si>
  <si>
    <t>BlackRock-BGF Sustainable Energy A2 USD</t>
  </si>
  <si>
    <t>LU0124384867</t>
  </si>
  <si>
    <t xml:space="preserve">FIRST EAGLE AMUNDI INTERNATIONAL FUND - AHK </t>
  </si>
  <si>
    <t>LU1095742109</t>
  </si>
  <si>
    <t xml:space="preserve">AMUNDI FUNDS GLOBAL EQUITY INCOME - A2 CZK Hgd QTI </t>
  </si>
  <si>
    <t>LU1883320720</t>
  </si>
  <si>
    <t>AMUNDI FUNDS STRATEGIC INCOME - A CZK Hgd</t>
  </si>
  <si>
    <t>LU1883840990</t>
  </si>
  <si>
    <t xml:space="preserve">AMUNDI FUNDS EURO STRATEGIC BOND - A CZK Hgd </t>
  </si>
  <si>
    <t>LU1882475806</t>
  </si>
  <si>
    <t xml:space="preserve">AMUNDI FUNDS EUROPEAN EQUITY SUST. INCOME - A2 CZK Hgd </t>
  </si>
  <si>
    <t>LU1883311067</t>
  </si>
  <si>
    <t xml:space="preserve">AMUNDI MSCI North America ESG Broad CTB Select Index - AHK </t>
  </si>
  <si>
    <t>LU1049757393</t>
  </si>
  <si>
    <t xml:space="preserve">AMUNDI FUNDS EUROP. EQUITY SUST. INCOME - A2 CZK Hgd SATI </t>
  </si>
  <si>
    <t>LU1883311141</t>
  </si>
  <si>
    <t xml:space="preserve">AMUNDI MSCI North America ESG Broad CTB Select Index - AU </t>
  </si>
  <si>
    <t>LU0442407853</t>
  </si>
  <si>
    <t xml:space="preserve">AMUNDI FUNDS EUROPE EQUITY CLIMATE - A EUR </t>
  </si>
  <si>
    <t>LU1883868819</t>
  </si>
  <si>
    <t>AMUNDI FUNDS EMERGING WORLD EQUITY - A CZK Hgd</t>
  </si>
  <si>
    <t>LU1049754457</t>
  </si>
  <si>
    <t xml:space="preserve">AMUNDI FUNDS GLOBAL EQUITY SUST. INCOME - A2 USD </t>
  </si>
  <si>
    <t>LU1883321371</t>
  </si>
  <si>
    <t>AMUNDI FUNDS GLOBAL AGGREGATE BOND - A CZK Hgd</t>
  </si>
  <si>
    <t>LU1049752758</t>
  </si>
  <si>
    <t xml:space="preserve">3 roky </t>
  </si>
  <si>
    <t>AMUNDI FUNDS GLOBAL MULTI-ASSET TARGET INCOME - A2 CZK Hgd</t>
  </si>
  <si>
    <t>LU1883330364</t>
  </si>
  <si>
    <t>Amundi Fund Solutions - Multi-Asset Growth - A CZK Hgd</t>
  </si>
  <si>
    <t>LU1121647231</t>
  </si>
  <si>
    <t xml:space="preserve">AMUNDI FUNDS EUROLAND EQUITY - A USD </t>
  </si>
  <si>
    <t>LU1883303809</t>
  </si>
  <si>
    <t>AMUNDI FUNDS PIONEER GLOBAL EQUITY - A USD</t>
  </si>
  <si>
    <t>LU1883342617</t>
  </si>
  <si>
    <t>AMUNDI FUNDS SBI FM INDIA EQUITY - A USD</t>
  </si>
  <si>
    <t>LU0236501697</t>
  </si>
  <si>
    <t>AMUNDI INDEX MSCI EUROPE  - AE</t>
  </si>
  <si>
    <t>LU0389811885</t>
  </si>
  <si>
    <t>AMUNDI FUNDS EURO HIGH YIELD BOND - A CZK Hgd</t>
  </si>
  <si>
    <t>LU1049751867</t>
  </si>
  <si>
    <t>AMUNDI FUNDS EUROPEAN EQUITY VALUE - A EUR</t>
  </si>
  <si>
    <t>LU1883314244</t>
  </si>
  <si>
    <t xml:space="preserve">AMUNDI FUNDS EUROLAND EQUITY - A EUR </t>
  </si>
  <si>
    <t>LU1883303635</t>
  </si>
  <si>
    <t>AMUNDI FUNDS US EQUITY RESEARCH - A USD</t>
  </si>
  <si>
    <t>LU1883859404</t>
  </si>
  <si>
    <t xml:space="preserve">AMUNDI FUNDS MULTI-ASSET REAL RETURN - A CZK Hgd </t>
  </si>
  <si>
    <t>LU1650130344</t>
  </si>
  <si>
    <t>AMUNDI FUNDS EMERGING MARKETS LOCAL CURRENCY BOND - A CZK Hgd</t>
  </si>
  <si>
    <t>LU1880385494</t>
  </si>
  <si>
    <t xml:space="preserve">FF - China Consumer Fund A-ACC-USD </t>
  </si>
  <si>
    <t>LU0594300179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</si>
</sst>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>
      <pane ySplit="1" topLeftCell="A88" activePane="bottomLeft" state="frozen"/>
      <selection pane="bottomLeft" activeCell="H99" sqref="H99"/>
    </sheetView>
  </sheetViews>
  <sheetFormatPr defaultRowHeight="15" x14ac:dyDescent="0.25"/>
  <cols>
    <col min="1" max="1" width="65.28515625" bestFit="1" customWidth="1"/>
    <col min="2" max="2" width="13.85546875" bestFit="1" customWidth="1"/>
    <col min="3" max="3" width="24.42578125" customWidth="1"/>
    <col min="4" max="4" width="25.140625" customWidth="1"/>
    <col min="5" max="5" width="26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 t="s">
        <v>148</v>
      </c>
      <c r="B55" s="2" t="s">
        <v>149</v>
      </c>
      <c r="C55" s="3" t="s">
        <v>11</v>
      </c>
      <c r="D55" s="3" t="s">
        <v>63</v>
      </c>
      <c r="E55" s="3" t="s">
        <v>26</v>
      </c>
      <c r="F55" s="3" t="s">
        <v>77</v>
      </c>
      <c r="G55" s="3" t="s">
        <v>14</v>
      </c>
      <c r="H55" s="4" t="s">
        <v>98</v>
      </c>
      <c r="I55" s="8">
        <v>0</v>
      </c>
      <c r="J55" s="14">
        <v>7.1999999999999998E-3</v>
      </c>
      <c r="K55" s="3" t="s">
        <v>95</v>
      </c>
      <c r="L55" s="5" t="str">
        <f>HYPERLINK("https://www.amundi.cz/dl/doc/kid-priips/LU1883854199/CES/CZE/20250905?inline","KID")</f>
        <v>KID</v>
      </c>
    </row>
    <row r="56" spans="1:12" ht="45" x14ac:dyDescent="0.25">
      <c r="A56" s="9" t="s">
        <v>150</v>
      </c>
      <c r="B56" t="s">
        <v>151</v>
      </c>
      <c r="C56" s="7" t="s">
        <v>11</v>
      </c>
      <c r="D56" s="7" t="s">
        <v>63</v>
      </c>
      <c r="E56" s="7" t="s">
        <v>26</v>
      </c>
      <c r="F56" s="7" t="s">
        <v>77</v>
      </c>
      <c r="G56" s="7" t="s">
        <v>14</v>
      </c>
      <c r="H56" s="10" t="s">
        <v>98</v>
      </c>
      <c r="I56" s="11">
        <v>0</v>
      </c>
      <c r="J56" s="13">
        <v>6.0000000000000001E-3</v>
      </c>
      <c r="K56" s="7" t="s">
        <v>95</v>
      </c>
      <c r="L56" s="12" t="str">
        <f>HYPERLINK("https://www.amundi.com/dl/doc/kid-priips/LU1883872332/ENG/CZE/20250905?inline","KID")</f>
        <v>KID</v>
      </c>
    </row>
    <row r="57" spans="1:12" s="2" customFormat="1" ht="45" x14ac:dyDescent="0.25">
      <c r="A57" s="6" t="s">
        <v>152</v>
      </c>
      <c r="B57" s="2" t="s">
        <v>153</v>
      </c>
      <c r="C57" s="3" t="s">
        <v>11</v>
      </c>
      <c r="D57" s="3" t="s">
        <v>63</v>
      </c>
      <c r="E57" s="3" t="s">
        <v>26</v>
      </c>
      <c r="F57" s="3" t="s">
        <v>13</v>
      </c>
      <c r="G57" s="3" t="s">
        <v>14</v>
      </c>
      <c r="H57" s="4" t="s">
        <v>68</v>
      </c>
      <c r="I57" s="8">
        <v>0</v>
      </c>
      <c r="J57" s="14">
        <v>7.1999999999999998E-3</v>
      </c>
      <c r="K57" s="3" t="s">
        <v>101</v>
      </c>
      <c r="L57" s="5" t="str">
        <f>HYPERLINK("https://www.fidelityinternational.com/FDS/KIID/FF/cs/FF-Global Dividend Fund A-ACC-Euro (hedged)_strd_cs_LU0605515377.pdf","KID")</f>
        <v>KID</v>
      </c>
    </row>
    <row r="58" spans="1:12" ht="45" x14ac:dyDescent="0.25">
      <c r="A58" s="9" t="s">
        <v>154</v>
      </c>
      <c r="B58" t="s">
        <v>155</v>
      </c>
      <c r="C58" s="7" t="s">
        <v>11</v>
      </c>
      <c r="D58" s="7" t="s">
        <v>63</v>
      </c>
      <c r="E58" s="7" t="s">
        <v>26</v>
      </c>
      <c r="F58" s="7" t="s">
        <v>77</v>
      </c>
      <c r="G58" s="7" t="s">
        <v>14</v>
      </c>
      <c r="H58" s="10" t="s">
        <v>98</v>
      </c>
      <c r="I58" s="11">
        <v>0</v>
      </c>
      <c r="J58" s="13">
        <v>7.1999999999999998E-3</v>
      </c>
      <c r="K58" s="7" t="s">
        <v>109</v>
      </c>
      <c r="L58" s="12" t="str">
        <f>HYPERLINK("https://www.franklintempleton.cz/download/cs-cz/key-information-document/e29341e9-151e-44b1-9521-562e4966d057/PRIIPSEU_LU0260870158_cs_CZ.pdf","KID")</f>
        <v>KID</v>
      </c>
    </row>
    <row r="59" spans="1:12" s="2" customFormat="1" ht="45" x14ac:dyDescent="0.25">
      <c r="A59" s="6" t="s">
        <v>156</v>
      </c>
      <c r="B59" s="2" t="s">
        <v>157</v>
      </c>
      <c r="C59" s="3" t="s">
        <v>11</v>
      </c>
      <c r="D59" s="3" t="s">
        <v>63</v>
      </c>
      <c r="E59" s="3" t="s">
        <v>26</v>
      </c>
      <c r="F59" s="3" t="s">
        <v>77</v>
      </c>
      <c r="G59" s="3" t="s">
        <v>14</v>
      </c>
      <c r="H59" s="4" t="s">
        <v>98</v>
      </c>
      <c r="I59" s="8">
        <v>0</v>
      </c>
      <c r="J59" s="14">
        <v>7.1999999999999998E-3</v>
      </c>
      <c r="K59" s="3" t="s">
        <v>109</v>
      </c>
      <c r="L59" s="5" t="str">
        <f>HYPERLINK("https://www.franklintempleton.cz/download/cs-cz/key-information-document/9f9633ea-e012-4e5b-a631-9fcb013379fe/PRIIPSEU_LU0231205187_cs_CZ.pdf","KID")</f>
        <v>KID</v>
      </c>
    </row>
    <row r="60" spans="1:12" ht="45" x14ac:dyDescent="0.25">
      <c r="A60" s="9" t="s">
        <v>158</v>
      </c>
      <c r="B60" t="s">
        <v>159</v>
      </c>
      <c r="C60" s="7" t="s">
        <v>11</v>
      </c>
      <c r="D60" s="7" t="s">
        <v>63</v>
      </c>
      <c r="E60" s="7" t="s">
        <v>26</v>
      </c>
      <c r="F60" s="7" t="s">
        <v>13</v>
      </c>
      <c r="G60" s="7" t="s">
        <v>14</v>
      </c>
      <c r="H60" s="10" t="s">
        <v>68</v>
      </c>
      <c r="I60" s="11">
        <v>0</v>
      </c>
      <c r="J60" s="13">
        <v>7.1999999999999998E-3</v>
      </c>
      <c r="K60" s="7" t="s">
        <v>106</v>
      </c>
      <c r="L60" s="12" t="str">
        <f>HYPERLINK("https://czfondy.gs.com/o/nnirest/documents/newestFundDocument?isin=LU0119216553&amp;lan=cz&amp;type=pro_s&amp;web=cz","KID")</f>
        <v>KID</v>
      </c>
    </row>
    <row r="61" spans="1:12" s="2" customFormat="1" ht="45" x14ac:dyDescent="0.25">
      <c r="A61" s="6" t="s">
        <v>160</v>
      </c>
      <c r="B61" s="2" t="s">
        <v>161</v>
      </c>
      <c r="C61" s="3" t="s">
        <v>11</v>
      </c>
      <c r="D61" s="3" t="s">
        <v>63</v>
      </c>
      <c r="E61" s="3" t="s">
        <v>26</v>
      </c>
      <c r="F61" s="3" t="s">
        <v>13</v>
      </c>
      <c r="G61" s="3" t="s">
        <v>14</v>
      </c>
      <c r="H61" s="4" t="s">
        <v>68</v>
      </c>
      <c r="I61" s="8">
        <v>0</v>
      </c>
      <c r="J61" s="14">
        <v>7.1999999999999998E-3</v>
      </c>
      <c r="K61" s="3" t="s">
        <v>101</v>
      </c>
      <c r="L61" s="5" t="str">
        <f>HYPERLINK("https://www.conseq.cz/Conseq/Document.ashx?file=LU1261432659-KIID-CZE-CS","KID")</f>
        <v>KID</v>
      </c>
    </row>
    <row r="62" spans="1:12" ht="45" x14ac:dyDescent="0.25">
      <c r="A62" s="9" t="s">
        <v>162</v>
      </c>
      <c r="B62" t="s">
        <v>163</v>
      </c>
      <c r="C62" s="7" t="s">
        <v>11</v>
      </c>
      <c r="D62" s="7" t="s">
        <v>63</v>
      </c>
      <c r="E62" s="7" t="s">
        <v>26</v>
      </c>
      <c r="F62" s="7" t="s">
        <v>13</v>
      </c>
      <c r="G62" s="7" t="s">
        <v>14</v>
      </c>
      <c r="H62" s="10" t="s">
        <v>98</v>
      </c>
      <c r="I62" s="11">
        <v>0</v>
      </c>
      <c r="J62" s="13">
        <v>7.1999999999999998E-3</v>
      </c>
      <c r="K62" s="7" t="s">
        <v>101</v>
      </c>
      <c r="L62" s="12" t="str">
        <f>HYPERLINK("www.fidelityinternational.com/FDS/KIID/FF/cs/FF-China%20Opportunities%20Fund%20A-ACC-Euro_strd_cs_LU0455706654.pdf","KID")</f>
        <v>KID</v>
      </c>
    </row>
    <row r="63" spans="1:12" s="2" customFormat="1" ht="45" x14ac:dyDescent="0.25">
      <c r="A63" s="6" t="s">
        <v>164</v>
      </c>
      <c r="B63" s="2" t="s">
        <v>165</v>
      </c>
      <c r="C63" s="3" t="s">
        <v>11</v>
      </c>
      <c r="D63" s="3" t="s">
        <v>63</v>
      </c>
      <c r="E63" s="3" t="s">
        <v>26</v>
      </c>
      <c r="F63" s="3" t="s">
        <v>13</v>
      </c>
      <c r="G63" s="3" t="s">
        <v>14</v>
      </c>
      <c r="H63" s="4" t="s">
        <v>98</v>
      </c>
      <c r="I63" s="8">
        <v>0</v>
      </c>
      <c r="J63" s="14">
        <v>7.1999999999999998E-3</v>
      </c>
      <c r="K63" s="3" t="s">
        <v>101</v>
      </c>
      <c r="L63" s="5" t="str">
        <f>HYPERLINK("https://www.fidelityinternational.com/FDS/KIID/FF/cs/FF-Germany Fund A-ACC-Euro_strd_cs_LU0261948227.pdf","KID")</f>
        <v>KID</v>
      </c>
    </row>
    <row r="64" spans="1:12" ht="45" x14ac:dyDescent="0.25">
      <c r="A64" s="9" t="s">
        <v>166</v>
      </c>
      <c r="B64" t="s">
        <v>167</v>
      </c>
      <c r="C64" s="7" t="s">
        <v>11</v>
      </c>
      <c r="D64" s="7" t="s">
        <v>63</v>
      </c>
      <c r="E64" s="7" t="s">
        <v>26</v>
      </c>
      <c r="F64" s="7" t="s">
        <v>13</v>
      </c>
      <c r="G64" s="7" t="s">
        <v>14</v>
      </c>
      <c r="H64" s="10" t="s">
        <v>68</v>
      </c>
      <c r="I64" s="11">
        <v>0</v>
      </c>
      <c r="J64" s="13">
        <v>8.6399999999999984E-3</v>
      </c>
      <c r="K64" s="7" t="s">
        <v>106</v>
      </c>
      <c r="L64" s="12" t="str">
        <f>HYPERLINK("https://czfondy.gs.com/o/nnirest/documents/newestFundDocument?isin=LU0113307978&amp;lan=cz&amp;type=pro_s&amp;web=cz","KID")</f>
        <v>KID</v>
      </c>
    </row>
    <row r="65" spans="1:12" s="2" customFormat="1" ht="45" x14ac:dyDescent="0.25">
      <c r="A65" s="6" t="s">
        <v>168</v>
      </c>
      <c r="B65" s="2" t="s">
        <v>169</v>
      </c>
      <c r="C65" s="3" t="s">
        <v>11</v>
      </c>
      <c r="D65" s="3" t="s">
        <v>63</v>
      </c>
      <c r="E65" s="3" t="s">
        <v>26</v>
      </c>
      <c r="F65" s="3" t="s">
        <v>77</v>
      </c>
      <c r="G65" s="3" t="s">
        <v>14</v>
      </c>
      <c r="H65" s="4" t="s">
        <v>68</v>
      </c>
      <c r="I65" s="8">
        <v>0</v>
      </c>
      <c r="J65" s="14">
        <v>6.0000000000000001E-3</v>
      </c>
      <c r="K65" s="3" t="s">
        <v>95</v>
      </c>
      <c r="L65" s="5" t="str">
        <f>HYPERLINK("https://www.amundi.com/dl/doc/kid-priips/LU1883872415/ENG/CZE/20250905?inline","KID")</f>
        <v>KID</v>
      </c>
    </row>
    <row r="66" spans="1:12" ht="45" x14ac:dyDescent="0.25">
      <c r="A66" s="9" t="s">
        <v>170</v>
      </c>
      <c r="B66" t="s">
        <v>171</v>
      </c>
      <c r="C66" s="7" t="s">
        <v>11</v>
      </c>
      <c r="D66" s="7" t="s">
        <v>63</v>
      </c>
      <c r="E66" s="7" t="s">
        <v>22</v>
      </c>
      <c r="F66" s="7" t="s">
        <v>13</v>
      </c>
      <c r="G66" s="7" t="s">
        <v>14</v>
      </c>
      <c r="H66" s="10" t="s">
        <v>19</v>
      </c>
      <c r="I66" s="11">
        <v>0</v>
      </c>
      <c r="J66" s="13">
        <v>2.4000000000000002E-3</v>
      </c>
      <c r="K66" s="7" t="s">
        <v>95</v>
      </c>
      <c r="L66" s="12" t="str">
        <f>HYPERLINK("https://www.amundi.cz/dl/doc/kid-priips/LU1882441907/CES/CZE/20241206?inline","KID")</f>
        <v>KID</v>
      </c>
    </row>
    <row r="67" spans="1:12" s="2" customFormat="1" ht="45" x14ac:dyDescent="0.25">
      <c r="A67" s="6" t="s">
        <v>172</v>
      </c>
      <c r="B67" s="2" t="s">
        <v>173</v>
      </c>
      <c r="C67" s="3" t="s">
        <v>11</v>
      </c>
      <c r="D67" s="3" t="s">
        <v>63</v>
      </c>
      <c r="E67" s="3" t="s">
        <v>26</v>
      </c>
      <c r="F67" s="3" t="s">
        <v>77</v>
      </c>
      <c r="G67" s="3" t="s">
        <v>14</v>
      </c>
      <c r="H67" s="4" t="s">
        <v>68</v>
      </c>
      <c r="I67" s="8">
        <v>0</v>
      </c>
      <c r="J67" s="14">
        <v>7.1999999999999998E-3</v>
      </c>
      <c r="K67" s="3" t="s">
        <v>95</v>
      </c>
      <c r="L67" s="5" t="str">
        <f>HYPERLINK("https://www.amundi.com/dl/doc/kid-priips/LU1883854355/ENG/CZE/20250905?inline","KID")</f>
        <v>KID</v>
      </c>
    </row>
    <row r="68" spans="1:12" ht="45" x14ac:dyDescent="0.25">
      <c r="A68" s="9" t="s">
        <v>174</v>
      </c>
      <c r="B68" t="s">
        <v>175</v>
      </c>
      <c r="C68" s="7" t="s">
        <v>11</v>
      </c>
      <c r="D68" s="7" t="s">
        <v>63</v>
      </c>
      <c r="E68" s="7" t="s">
        <v>26</v>
      </c>
      <c r="F68" s="7" t="s">
        <v>77</v>
      </c>
      <c r="G68" s="7" t="s">
        <v>14</v>
      </c>
      <c r="H68" s="10" t="s">
        <v>98</v>
      </c>
      <c r="I68" s="11">
        <v>0</v>
      </c>
      <c r="J68" s="13">
        <v>7.1999999999999998E-3</v>
      </c>
      <c r="K68" s="7" t="s">
        <v>109</v>
      </c>
      <c r="L68" s="12" t="str">
        <f>HYPERLINK("https://www.franklintempleton.cz/download/cs-cz/key-information-document/aa66ea45-892e-4448-a9ca-37c9611cd3ff/PRIIPSEU_LU0109392836_cs_CZ.pdf","KID")</f>
        <v>KID</v>
      </c>
    </row>
    <row r="69" spans="1:12" s="2" customFormat="1" ht="45" x14ac:dyDescent="0.25">
      <c r="A69" s="6" t="s">
        <v>176</v>
      </c>
      <c r="B69" s="2" t="s">
        <v>177</v>
      </c>
      <c r="C69" s="3" t="s">
        <v>11</v>
      </c>
      <c r="D69" s="3" t="s">
        <v>63</v>
      </c>
      <c r="E69" s="3" t="s">
        <v>26</v>
      </c>
      <c r="F69" s="3" t="s">
        <v>13</v>
      </c>
      <c r="G69" s="3" t="s">
        <v>14</v>
      </c>
      <c r="H69" s="4" t="s">
        <v>178</v>
      </c>
      <c r="I69" s="8">
        <v>0</v>
      </c>
      <c r="J69" s="14">
        <v>8.4000000000000012E-3</v>
      </c>
      <c r="K69" s="3" t="s">
        <v>179</v>
      </c>
      <c r="L69" s="5" t="str">
        <f>HYPERLINK("https://www.blackrock.com/uk/literature/kiid/ucits_kiid-bgf-world-mining-fund-class-a2-usd-gb-lu0075056555-en.pdf","KID")</f>
        <v>KID</v>
      </c>
    </row>
    <row r="70" spans="1:12" ht="45" x14ac:dyDescent="0.25">
      <c r="A70" s="9" t="s">
        <v>180</v>
      </c>
      <c r="B70" t="s">
        <v>181</v>
      </c>
      <c r="C70" s="7" t="s">
        <v>11</v>
      </c>
      <c r="D70" s="7" t="s">
        <v>63</v>
      </c>
      <c r="E70" s="7" t="s">
        <v>26</v>
      </c>
      <c r="F70" s="7" t="s">
        <v>13</v>
      </c>
      <c r="G70" s="7" t="s">
        <v>14</v>
      </c>
      <c r="H70" s="10" t="s">
        <v>98</v>
      </c>
      <c r="I70" s="11">
        <v>0</v>
      </c>
      <c r="J70" s="13">
        <v>7.1999999999999998E-3</v>
      </c>
      <c r="K70" s="7" t="s">
        <v>109</v>
      </c>
      <c r="L70" s="12" t="str">
        <f>HYPERLINK("https://www.franklintempleton.cz/download/cs-cz/key-information-document/9d0066ec-0132-40b0-961d-ae9d5c691883/PRIIPSEU_LU2063271972_cs_CZ.pdf","KID")</f>
        <v>KID</v>
      </c>
    </row>
    <row r="71" spans="1:12" s="2" customFormat="1" ht="45" x14ac:dyDescent="0.25">
      <c r="A71" s="6" t="s">
        <v>182</v>
      </c>
      <c r="B71" s="2" t="s">
        <v>183</v>
      </c>
      <c r="C71" s="3" t="s">
        <v>11</v>
      </c>
      <c r="D71" s="3" t="s">
        <v>63</v>
      </c>
      <c r="E71" s="3" t="s">
        <v>26</v>
      </c>
      <c r="F71" s="3" t="s">
        <v>77</v>
      </c>
      <c r="G71" s="3" t="s">
        <v>14</v>
      </c>
      <c r="H71" s="4" t="s">
        <v>178</v>
      </c>
      <c r="I71" s="8">
        <v>0</v>
      </c>
      <c r="J71" s="14">
        <v>7.1999999999999998E-3</v>
      </c>
      <c r="K71" s="3" t="s">
        <v>109</v>
      </c>
      <c r="L71" s="5" t="str">
        <f>HYPERLINK("https://www.franklintempleton.cz/download/cs-cz/key-information-document/db5c883c-54a5-45d8-b1b6-8a18a50fb307/PRIIPSEU_LU0109394709_cs_CZ.pdf","KID")</f>
        <v>KID</v>
      </c>
    </row>
    <row r="72" spans="1:12" ht="45" x14ac:dyDescent="0.25">
      <c r="A72" s="9" t="s">
        <v>184</v>
      </c>
      <c r="B72" t="s">
        <v>185</v>
      </c>
      <c r="C72" s="7" t="s">
        <v>11</v>
      </c>
      <c r="D72" s="7" t="s">
        <v>63</v>
      </c>
      <c r="E72" s="7" t="s">
        <v>26</v>
      </c>
      <c r="F72" s="7" t="s">
        <v>13</v>
      </c>
      <c r="G72" s="7" t="s">
        <v>14</v>
      </c>
      <c r="H72" s="10" t="s">
        <v>178</v>
      </c>
      <c r="I72" s="11">
        <v>0</v>
      </c>
      <c r="J72" s="13">
        <v>7.1999999999999998E-3</v>
      </c>
      <c r="K72" s="7" t="s">
        <v>109</v>
      </c>
      <c r="L72" s="12" t="str">
        <f>HYPERLINK("https://www.amundi.cz/dl/doc/kid-priips/LU2860962559/CES/CZE/20250618?inline","KID")</f>
        <v>KID</v>
      </c>
    </row>
    <row r="73" spans="1:12" s="2" customFormat="1" ht="45" x14ac:dyDescent="0.25">
      <c r="A73" s="6" t="s">
        <v>186</v>
      </c>
      <c r="B73" s="2" t="s">
        <v>187</v>
      </c>
      <c r="C73" s="3" t="s">
        <v>11</v>
      </c>
      <c r="D73" s="3" t="s">
        <v>63</v>
      </c>
      <c r="E73" s="3" t="s">
        <v>26</v>
      </c>
      <c r="F73" s="3" t="s">
        <v>77</v>
      </c>
      <c r="G73" s="3" t="s">
        <v>14</v>
      </c>
      <c r="H73" s="4" t="s">
        <v>98</v>
      </c>
      <c r="I73" s="8">
        <v>0</v>
      </c>
      <c r="J73" s="14">
        <v>7.1999999999999998E-3</v>
      </c>
      <c r="K73" s="3" t="s">
        <v>109</v>
      </c>
      <c r="L73" s="5" t="str">
        <f>HYPERLINK("https://czfondy.gs.com/o/nnirest/documents/newestFundDocument?isin=LU0119195450&amp;lan=cz&amp;type=pro_s&amp;web=cz","KID")</f>
        <v>KID</v>
      </c>
    </row>
    <row r="74" spans="1:12" ht="45" x14ac:dyDescent="0.25">
      <c r="A74" s="9" t="s">
        <v>188</v>
      </c>
      <c r="B74" t="s">
        <v>189</v>
      </c>
      <c r="C74" s="7" t="s">
        <v>11</v>
      </c>
      <c r="D74" s="7" t="s">
        <v>63</v>
      </c>
      <c r="E74" s="7" t="s">
        <v>26</v>
      </c>
      <c r="F74" s="7" t="s">
        <v>13</v>
      </c>
      <c r="G74" s="7" t="s">
        <v>14</v>
      </c>
      <c r="H74" s="10" t="s">
        <v>68</v>
      </c>
      <c r="I74" s="11">
        <v>0</v>
      </c>
      <c r="J74" s="13">
        <v>7.92E-3</v>
      </c>
      <c r="K74" s="7" t="s">
        <v>179</v>
      </c>
      <c r="L74" s="12" t="str">
        <f>HYPERLINK("https://www.blackrock.com/cz/individualni-investori/literature/kiid/eu-priips-bgf-sustainable-energy-fund-class-a2-usd-lu0124384867-cs.pdf","KID")</f>
        <v>KID</v>
      </c>
    </row>
    <row r="75" spans="1:12" s="2" customFormat="1" ht="45" x14ac:dyDescent="0.25">
      <c r="A75" s="6" t="s">
        <v>190</v>
      </c>
      <c r="B75" s="2" t="s">
        <v>191</v>
      </c>
      <c r="C75" s="3" t="s">
        <v>11</v>
      </c>
      <c r="D75" s="3" t="s">
        <v>63</v>
      </c>
      <c r="E75" s="3" t="s">
        <v>26</v>
      </c>
      <c r="F75" s="3" t="s">
        <v>77</v>
      </c>
      <c r="G75" s="3" t="s">
        <v>14</v>
      </c>
      <c r="H75" s="4" t="s">
        <v>27</v>
      </c>
      <c r="I75" s="8">
        <v>0</v>
      </c>
      <c r="J75" s="14">
        <v>4.7999999999999996E-3</v>
      </c>
      <c r="K75" s="3" t="s">
        <v>95</v>
      </c>
      <c r="L75" s="5" t="str">
        <f>HYPERLINK("https://www.amundi.cz/produkty/dl/doc/kid-priips/LU1095742109/CES/CZE","KID")</f>
        <v>KID</v>
      </c>
    </row>
    <row r="76" spans="1:12" ht="45" x14ac:dyDescent="0.25">
      <c r="A76" s="9" t="s">
        <v>192</v>
      </c>
      <c r="B76" t="s">
        <v>193</v>
      </c>
      <c r="C76" s="7" t="s">
        <v>11</v>
      </c>
      <c r="D76" s="7" t="s">
        <v>63</v>
      </c>
      <c r="E76" s="7" t="s">
        <v>26</v>
      </c>
      <c r="F76" s="7" t="s">
        <v>13</v>
      </c>
      <c r="G76" s="7" t="s">
        <v>14</v>
      </c>
      <c r="H76" s="10" t="s">
        <v>68</v>
      </c>
      <c r="I76" s="11">
        <v>0</v>
      </c>
      <c r="J76" s="13">
        <v>7.1999999999999998E-3</v>
      </c>
      <c r="K76" s="7" t="s">
        <v>95</v>
      </c>
      <c r="L76" s="12" t="str">
        <f>HYPERLINK("https://www.amundi.cz/produkty/dl/doc/kid-priips/LU1883320720/CES/CZE","KID")</f>
        <v>KID</v>
      </c>
    </row>
    <row r="77" spans="1:12" s="2" customFormat="1" ht="45" x14ac:dyDescent="0.25">
      <c r="A77" s="6" t="s">
        <v>194</v>
      </c>
      <c r="B77" s="2" t="s">
        <v>195</v>
      </c>
      <c r="C77" s="3" t="s">
        <v>11</v>
      </c>
      <c r="D77" s="3" t="s">
        <v>63</v>
      </c>
      <c r="E77" s="3" t="s">
        <v>131</v>
      </c>
      <c r="F77" s="3" t="s">
        <v>13</v>
      </c>
      <c r="G77" s="3" t="s">
        <v>14</v>
      </c>
      <c r="H77" s="4" t="s">
        <v>23</v>
      </c>
      <c r="I77" s="8">
        <v>0</v>
      </c>
      <c r="J77" s="14">
        <v>7.1999999999999998E-3</v>
      </c>
      <c r="K77" s="3" t="s">
        <v>95</v>
      </c>
      <c r="L77" s="5" t="str">
        <f>HYPERLINK("https://www.amundi.cz/produkty/dl/doc/kid-priips/LU1883840990/CES/CZE","KID")</f>
        <v>KID</v>
      </c>
    </row>
    <row r="78" spans="1:12" ht="45" x14ac:dyDescent="0.25">
      <c r="A78" s="9" t="s">
        <v>196</v>
      </c>
      <c r="B78" t="s">
        <v>197</v>
      </c>
      <c r="C78" s="7" t="s">
        <v>11</v>
      </c>
      <c r="D78" s="7" t="s">
        <v>63</v>
      </c>
      <c r="E78" s="7" t="s">
        <v>131</v>
      </c>
      <c r="F78" s="7" t="s">
        <v>13</v>
      </c>
      <c r="G78" s="7" t="s">
        <v>14</v>
      </c>
      <c r="H78" s="10" t="s">
        <v>23</v>
      </c>
      <c r="I78" s="11">
        <v>0</v>
      </c>
      <c r="J78" s="13">
        <v>6.0000000000000001E-3</v>
      </c>
      <c r="K78" s="7" t="s">
        <v>95</v>
      </c>
      <c r="L78" s="12" t="str">
        <f>HYPERLINK("https://www.amundi.cz/produkty/dl/doc/kid-priips/LU1882475806/CES/CZE","KID")</f>
        <v>KID</v>
      </c>
    </row>
    <row r="79" spans="1:12" s="2" customFormat="1" ht="45" x14ac:dyDescent="0.25">
      <c r="A79" s="6" t="s">
        <v>198</v>
      </c>
      <c r="B79" s="2" t="s">
        <v>199</v>
      </c>
      <c r="C79" s="3" t="s">
        <v>11</v>
      </c>
      <c r="D79" s="3" t="s">
        <v>63</v>
      </c>
      <c r="E79" s="3" t="s">
        <v>26</v>
      </c>
      <c r="F79" s="3" t="s">
        <v>77</v>
      </c>
      <c r="G79" s="3" t="s">
        <v>14</v>
      </c>
      <c r="H79" s="4" t="s">
        <v>68</v>
      </c>
      <c r="I79" s="8">
        <v>0</v>
      </c>
      <c r="J79" s="14">
        <v>7.1999999999999998E-3</v>
      </c>
      <c r="K79" s="3" t="s">
        <v>95</v>
      </c>
      <c r="L79" s="5" t="str">
        <f>HYPERLINK("https://www.amundi.cz/produkty/dl/doc/kid-priips/LU1883311067/CES/CZE","KID")</f>
        <v>KID</v>
      </c>
    </row>
    <row r="80" spans="1:12" ht="45" x14ac:dyDescent="0.25">
      <c r="A80" s="9" t="s">
        <v>200</v>
      </c>
      <c r="B80" t="s">
        <v>201</v>
      </c>
      <c r="C80" s="7" t="s">
        <v>11</v>
      </c>
      <c r="D80" s="7" t="s">
        <v>63</v>
      </c>
      <c r="E80" s="7" t="s">
        <v>26</v>
      </c>
      <c r="F80" s="7" t="s">
        <v>77</v>
      </c>
      <c r="G80" s="7" t="s">
        <v>14</v>
      </c>
      <c r="H80" s="10" t="s">
        <v>68</v>
      </c>
      <c r="I80" s="11">
        <v>0</v>
      </c>
      <c r="J80" s="13">
        <v>6.9999999999999999E-4</v>
      </c>
      <c r="K80" s="7" t="s">
        <v>95</v>
      </c>
      <c r="L80" s="12" t="str">
        <f>HYPERLINK("https://www.amundi.cz/produkty/dl/doc/kid-priips/LU1049757393/CES/CZE","KID")</f>
        <v>KID</v>
      </c>
    </row>
    <row r="81" spans="1:12" s="2" customFormat="1" ht="45" x14ac:dyDescent="0.25">
      <c r="A81" s="6" t="s">
        <v>202</v>
      </c>
      <c r="B81" s="2" t="s">
        <v>203</v>
      </c>
      <c r="C81" s="3" t="s">
        <v>11</v>
      </c>
      <c r="D81" s="3" t="s">
        <v>63</v>
      </c>
      <c r="E81" s="3" t="s">
        <v>26</v>
      </c>
      <c r="F81" s="3" t="s">
        <v>77</v>
      </c>
      <c r="G81" s="3" t="s">
        <v>14</v>
      </c>
      <c r="H81" s="4" t="s">
        <v>68</v>
      </c>
      <c r="I81" s="8">
        <v>0</v>
      </c>
      <c r="J81" s="14">
        <v>7.1999999999999998E-3</v>
      </c>
      <c r="K81" s="3" t="s">
        <v>95</v>
      </c>
      <c r="L81" s="5" t="str">
        <f>HYPERLINK("https://www.amundi.cz/produkty/dl/doc/kid-priips/LU1883311141/CES/CZE","KID")</f>
        <v>KID</v>
      </c>
    </row>
    <row r="82" spans="1:12" ht="45" x14ac:dyDescent="0.25">
      <c r="A82" s="9" t="s">
        <v>204</v>
      </c>
      <c r="B82" t="s">
        <v>205</v>
      </c>
      <c r="C82" s="7" t="s">
        <v>11</v>
      </c>
      <c r="D82" s="7" t="s">
        <v>63</v>
      </c>
      <c r="E82" s="7" t="s">
        <v>26</v>
      </c>
      <c r="F82" s="7" t="s">
        <v>77</v>
      </c>
      <c r="G82" s="7" t="s">
        <v>14</v>
      </c>
      <c r="H82" s="10" t="s">
        <v>68</v>
      </c>
      <c r="I82" s="11">
        <v>0</v>
      </c>
      <c r="J82" s="13">
        <v>6.9999999999999999E-4</v>
      </c>
      <c r="K82" s="7" t="s">
        <v>95</v>
      </c>
      <c r="L82" s="12" t="str">
        <f>HYPERLINK("https://www.amundi.cz/produkty/dl/doc/kid-priips/LU0442407853/CES/CZE","KID")</f>
        <v>KID</v>
      </c>
    </row>
    <row r="83" spans="1:12" s="2" customFormat="1" ht="45" x14ac:dyDescent="0.25">
      <c r="A83" s="6" t="s">
        <v>206</v>
      </c>
      <c r="B83" s="2" t="s">
        <v>207</v>
      </c>
      <c r="C83" s="3" t="s">
        <v>11</v>
      </c>
      <c r="D83" s="3" t="s">
        <v>63</v>
      </c>
      <c r="E83" s="3" t="s">
        <v>26</v>
      </c>
      <c r="F83" s="3" t="s">
        <v>77</v>
      </c>
      <c r="G83" s="3" t="s">
        <v>14</v>
      </c>
      <c r="H83" s="4" t="s">
        <v>68</v>
      </c>
      <c r="I83" s="8">
        <v>0</v>
      </c>
      <c r="J83" s="14">
        <v>7.1999999999999998E-3</v>
      </c>
      <c r="K83" s="3" t="s">
        <v>95</v>
      </c>
      <c r="L83" s="5" t="str">
        <f>HYPERLINK("https://www.amundi.cz/produkty/dl/doc/kid-priips/LU1883868819/CES/CZE","KID")</f>
        <v>KID</v>
      </c>
    </row>
    <row r="84" spans="1:12" ht="45" x14ac:dyDescent="0.25">
      <c r="A84" s="9" t="s">
        <v>208</v>
      </c>
      <c r="B84" t="s">
        <v>209</v>
      </c>
      <c r="C84" s="7" t="s">
        <v>11</v>
      </c>
      <c r="D84" s="7" t="s">
        <v>63</v>
      </c>
      <c r="E84" s="7" t="s">
        <v>26</v>
      </c>
      <c r="F84" s="7" t="s">
        <v>77</v>
      </c>
      <c r="G84" s="7" t="s">
        <v>14</v>
      </c>
      <c r="H84" s="10" t="s">
        <v>98</v>
      </c>
      <c r="I84" s="11">
        <v>0</v>
      </c>
      <c r="J84" s="13">
        <v>8.2000000000000007E-3</v>
      </c>
      <c r="K84" s="7" t="s">
        <v>95</v>
      </c>
      <c r="L84" s="12" t="str">
        <f>HYPERLINK("https://www.amundi.cz/produkty/dl/doc/kid-priips/LU1049754457/CES/CZE","KID")</f>
        <v>KID</v>
      </c>
    </row>
    <row r="85" spans="1:12" s="2" customFormat="1" ht="45" x14ac:dyDescent="0.25">
      <c r="A85" s="6" t="s">
        <v>210</v>
      </c>
      <c r="B85" s="2" t="s">
        <v>211</v>
      </c>
      <c r="C85" s="3" t="s">
        <v>11</v>
      </c>
      <c r="D85" s="3" t="s">
        <v>63</v>
      </c>
      <c r="E85" s="3" t="s">
        <v>26</v>
      </c>
      <c r="F85" s="3" t="s">
        <v>13</v>
      </c>
      <c r="G85" s="3" t="s">
        <v>14</v>
      </c>
      <c r="H85" s="4" t="s">
        <v>68</v>
      </c>
      <c r="I85" s="8">
        <v>0</v>
      </c>
      <c r="J85" s="14">
        <v>7.1999999999999998E-3</v>
      </c>
      <c r="K85" s="3" t="s">
        <v>95</v>
      </c>
      <c r="L85" s="5" t="str">
        <f>HYPERLINK("https://www.amundi.cz/produkty/dl/doc/kid-priips/LU1883321371/CES/CZE","KID")</f>
        <v>KID</v>
      </c>
    </row>
    <row r="86" spans="1:12" ht="45" x14ac:dyDescent="0.25">
      <c r="A86" s="9" t="s">
        <v>212</v>
      </c>
      <c r="B86" t="s">
        <v>213</v>
      </c>
      <c r="C86" s="7" t="s">
        <v>11</v>
      </c>
      <c r="D86" s="7" t="s">
        <v>63</v>
      </c>
      <c r="E86" s="7" t="s">
        <v>214</v>
      </c>
      <c r="F86" s="7" t="s">
        <v>13</v>
      </c>
      <c r="G86" s="7" t="s">
        <v>14</v>
      </c>
      <c r="H86" s="10" t="s">
        <v>23</v>
      </c>
      <c r="I86" s="11">
        <v>0</v>
      </c>
      <c r="J86" s="13">
        <v>3.7000000000000002E-3</v>
      </c>
      <c r="K86" s="7" t="s">
        <v>95</v>
      </c>
      <c r="L86" s="12" t="str">
        <f>HYPERLINK("https://www.amundi.cz/produkty/dl/doc/kid-priips/LU1049752758/CES/CZE","KID")</f>
        <v>KID</v>
      </c>
    </row>
    <row r="87" spans="1:12" s="2" customFormat="1" ht="45" x14ac:dyDescent="0.25">
      <c r="A87" s="6" t="s">
        <v>215</v>
      </c>
      <c r="B87" s="2" t="s">
        <v>216</v>
      </c>
      <c r="C87" s="3" t="s">
        <v>11</v>
      </c>
      <c r="D87" s="3" t="s">
        <v>63</v>
      </c>
      <c r="E87" s="3" t="s">
        <v>131</v>
      </c>
      <c r="F87" s="3" t="s">
        <v>13</v>
      </c>
      <c r="G87" s="3" t="s">
        <v>14</v>
      </c>
      <c r="H87" s="4" t="s">
        <v>23</v>
      </c>
      <c r="I87" s="8">
        <v>0</v>
      </c>
      <c r="J87" s="14">
        <v>7.1999999999999998E-3</v>
      </c>
      <c r="K87" s="3" t="s">
        <v>95</v>
      </c>
      <c r="L87" s="5" t="str">
        <f>HYPERLINK("https://www.amundi.cz/produkty/dl/doc/kid-priips/LU1883330364/CES/CZE","KID")</f>
        <v>KID</v>
      </c>
    </row>
    <row r="88" spans="1:12" ht="45" x14ac:dyDescent="0.25">
      <c r="A88" s="9" t="s">
        <v>217</v>
      </c>
      <c r="B88" t="s">
        <v>218</v>
      </c>
      <c r="C88" s="7" t="s">
        <v>11</v>
      </c>
      <c r="D88" s="7" t="s">
        <v>63</v>
      </c>
      <c r="E88" s="7" t="s">
        <v>131</v>
      </c>
      <c r="F88" s="7" t="s">
        <v>77</v>
      </c>
      <c r="G88" s="7" t="s">
        <v>14</v>
      </c>
      <c r="H88" s="10" t="s">
        <v>27</v>
      </c>
      <c r="I88" s="11">
        <v>0</v>
      </c>
      <c r="J88" s="13">
        <v>6.7000000000000002E-3</v>
      </c>
      <c r="K88" s="7" t="s">
        <v>95</v>
      </c>
      <c r="L88" s="12" t="str">
        <f>HYPERLINK("https://www.amundi-kb.cz/storage/app/media/KIID/KIID_LU1121647231.pdf","KID")</f>
        <v>KID</v>
      </c>
    </row>
    <row r="89" spans="1:12" s="2" customFormat="1" ht="45" x14ac:dyDescent="0.25">
      <c r="A89" s="6" t="s">
        <v>219</v>
      </c>
      <c r="B89" s="2" t="s">
        <v>220</v>
      </c>
      <c r="C89" s="3" t="s">
        <v>11</v>
      </c>
      <c r="D89" s="3" t="s">
        <v>63</v>
      </c>
      <c r="E89" s="3" t="s">
        <v>26</v>
      </c>
      <c r="F89" s="3" t="s">
        <v>77</v>
      </c>
      <c r="G89" s="3" t="s">
        <v>14</v>
      </c>
      <c r="H89" s="4" t="s">
        <v>98</v>
      </c>
      <c r="I89" s="8">
        <v>0</v>
      </c>
      <c r="J89" s="14">
        <v>7.1999999999999998E-3</v>
      </c>
      <c r="K89" s="3" t="s">
        <v>95</v>
      </c>
      <c r="L89" s="5" t="str">
        <f>HYPERLINK("https://www.amundi.cz/produkty/dl/doc/kid-priips/LU1883303809/CES/CZE","KID")</f>
        <v>KID</v>
      </c>
    </row>
    <row r="90" spans="1:12" ht="45" x14ac:dyDescent="0.25">
      <c r="A90" s="9" t="s">
        <v>221</v>
      </c>
      <c r="B90" t="s">
        <v>222</v>
      </c>
      <c r="C90" s="7" t="s">
        <v>11</v>
      </c>
      <c r="D90" s="7" t="s">
        <v>63</v>
      </c>
      <c r="E90" s="7" t="s">
        <v>26</v>
      </c>
      <c r="F90" s="7" t="s">
        <v>77</v>
      </c>
      <c r="G90" s="7" t="s">
        <v>14</v>
      </c>
      <c r="H90" s="10" t="s">
        <v>68</v>
      </c>
      <c r="I90" s="11">
        <v>0</v>
      </c>
      <c r="J90" s="13">
        <v>7.9000000000000008E-3</v>
      </c>
      <c r="K90" s="7" t="s">
        <v>95</v>
      </c>
      <c r="L90" s="12" t="str">
        <f>HYPERLINK("https://www.amundi.cz/dl/doc/kid-priips/LU1883342617/CES/CZE/20260522?inline","KID")</f>
        <v>KID</v>
      </c>
    </row>
    <row r="91" spans="1:12" s="2" customFormat="1" ht="45" x14ac:dyDescent="0.25">
      <c r="A91" s="6" t="s">
        <v>223</v>
      </c>
      <c r="B91" s="2" t="s">
        <v>224</v>
      </c>
      <c r="C91" s="3" t="s">
        <v>11</v>
      </c>
      <c r="D91" s="3" t="s">
        <v>63</v>
      </c>
      <c r="E91" s="3" t="s">
        <v>26</v>
      </c>
      <c r="F91" s="3" t="s">
        <v>77</v>
      </c>
      <c r="G91" s="3" t="s">
        <v>14</v>
      </c>
      <c r="H91" s="4" t="s">
        <v>98</v>
      </c>
      <c r="I91" s="8">
        <v>0</v>
      </c>
      <c r="J91" s="14">
        <v>8.2000000000000007E-3</v>
      </c>
      <c r="K91" s="3" t="s">
        <v>95</v>
      </c>
      <c r="L91" s="5" t="str">
        <f>HYPERLINK("https://www.amundi-kb.cz/storage/app/media/KIID/KIID_LU0236501697.pdf","KID")</f>
        <v>KID</v>
      </c>
    </row>
    <row r="92" spans="1:12" ht="45" x14ac:dyDescent="0.25">
      <c r="A92" s="9" t="s">
        <v>225</v>
      </c>
      <c r="B92" t="s">
        <v>226</v>
      </c>
      <c r="C92" s="7" t="s">
        <v>11</v>
      </c>
      <c r="D92" s="7" t="s">
        <v>63</v>
      </c>
      <c r="E92" s="7" t="s">
        <v>26</v>
      </c>
      <c r="F92" s="7" t="s">
        <v>77</v>
      </c>
      <c r="G92" s="7" t="s">
        <v>14</v>
      </c>
      <c r="H92" s="10" t="s">
        <v>68</v>
      </c>
      <c r="I92" s="11">
        <v>0</v>
      </c>
      <c r="J92" s="13">
        <v>6.9999999999999999E-4</v>
      </c>
      <c r="K92" s="7" t="s">
        <v>95</v>
      </c>
      <c r="L92" s="12" t="str">
        <f>HYPERLINK("https://www.amundi.cz/produkty/dl/doc/kid-priips/LU0389811885/CES/CZE","KID")</f>
        <v>KID</v>
      </c>
    </row>
    <row r="93" spans="1:12" s="2" customFormat="1" ht="45" x14ac:dyDescent="0.25">
      <c r="A93" s="6" t="s">
        <v>227</v>
      </c>
      <c r="B93" s="2" t="s">
        <v>228</v>
      </c>
      <c r="C93" s="3" t="s">
        <v>11</v>
      </c>
      <c r="D93" s="3" t="s">
        <v>63</v>
      </c>
      <c r="E93" s="3" t="s">
        <v>26</v>
      </c>
      <c r="F93" s="3" t="s">
        <v>13</v>
      </c>
      <c r="G93" s="3" t="s">
        <v>14</v>
      </c>
      <c r="H93" s="4" t="s">
        <v>23</v>
      </c>
      <c r="I93" s="8">
        <v>0</v>
      </c>
      <c r="J93" s="14">
        <v>5.7999999999999996E-3</v>
      </c>
      <c r="K93" s="3" t="s">
        <v>95</v>
      </c>
      <c r="L93" s="5" t="str">
        <f>HYPERLINK("https://www.amundi-kb.cz/storage/app/media/KIID/KIID_LU1049751867.pdf","KID")</f>
        <v>KID</v>
      </c>
    </row>
    <row r="94" spans="1:12" ht="45" x14ac:dyDescent="0.25">
      <c r="A94" s="9" t="s">
        <v>229</v>
      </c>
      <c r="B94" t="s">
        <v>230</v>
      </c>
      <c r="C94" s="7" t="s">
        <v>11</v>
      </c>
      <c r="D94" s="7" t="s">
        <v>63</v>
      </c>
      <c r="E94" s="7" t="s">
        <v>26</v>
      </c>
      <c r="F94" s="7" t="s">
        <v>13</v>
      </c>
      <c r="G94" s="7" t="s">
        <v>14</v>
      </c>
      <c r="H94" s="10" t="s">
        <v>68</v>
      </c>
      <c r="I94" s="11">
        <v>0</v>
      </c>
      <c r="J94" s="13">
        <v>7.1999999999999998E-3</v>
      </c>
      <c r="K94" s="7" t="s">
        <v>95</v>
      </c>
      <c r="L94" s="12" t="str">
        <f>HYPERLINK("https://www.amundi.com/dl/doc/kid-priips/LU1883314244/ENG/CZE/20250619?inline","KID")</f>
        <v>KID</v>
      </c>
    </row>
    <row r="95" spans="1:12" s="2" customFormat="1" ht="45" x14ac:dyDescent="0.25">
      <c r="A95" s="6" t="s">
        <v>231</v>
      </c>
      <c r="B95" s="2" t="s">
        <v>232</v>
      </c>
      <c r="C95" s="3" t="s">
        <v>11</v>
      </c>
      <c r="D95" s="3" t="s">
        <v>63</v>
      </c>
      <c r="E95" s="3" t="s">
        <v>26</v>
      </c>
      <c r="F95" s="3" t="s">
        <v>77</v>
      </c>
      <c r="G95" s="3" t="s">
        <v>14</v>
      </c>
      <c r="H95" s="4" t="s">
        <v>98</v>
      </c>
      <c r="I95" s="8">
        <v>0</v>
      </c>
      <c r="J95" s="14">
        <v>7.1999999999999998E-3</v>
      </c>
      <c r="K95" s="3" t="s">
        <v>95</v>
      </c>
      <c r="L95" s="5" t="str">
        <f>HYPERLINK("https://www.amundi.cz/produkty/dl/doc/kid-priips/LU1883303635/CES/CZE","KID")</f>
        <v>KID</v>
      </c>
    </row>
    <row r="96" spans="1:12" ht="45" x14ac:dyDescent="0.25">
      <c r="A96" s="9" t="s">
        <v>233</v>
      </c>
      <c r="B96" t="s">
        <v>234</v>
      </c>
      <c r="C96" s="7" t="s">
        <v>11</v>
      </c>
      <c r="D96" s="7" t="s">
        <v>63</v>
      </c>
      <c r="E96" s="7" t="s">
        <v>26</v>
      </c>
      <c r="F96" s="7" t="s">
        <v>77</v>
      </c>
      <c r="G96" s="7" t="s">
        <v>14</v>
      </c>
      <c r="H96" s="10" t="s">
        <v>68</v>
      </c>
      <c r="I96" s="11">
        <v>0</v>
      </c>
      <c r="J96" s="13">
        <v>7.1999999999999998E-3</v>
      </c>
      <c r="K96" s="7" t="s">
        <v>95</v>
      </c>
      <c r="L96" s="12" t="str">
        <f>HYPERLINK("https://www.conseq.cz/Conseq/Document.ashx?file=LU1883859404-KIID-CZE-CS&amp;onlybody=showonlybody","KID")</f>
        <v>KID</v>
      </c>
    </row>
    <row r="97" spans="1:12" s="2" customFormat="1" ht="45" x14ac:dyDescent="0.25">
      <c r="A97" s="6" t="s">
        <v>235</v>
      </c>
      <c r="B97" s="2" t="s">
        <v>236</v>
      </c>
      <c r="C97" s="3" t="s">
        <v>11</v>
      </c>
      <c r="D97" s="3" t="s">
        <v>63</v>
      </c>
      <c r="E97" s="3" t="s">
        <v>214</v>
      </c>
      <c r="F97" s="3" t="s">
        <v>13</v>
      </c>
      <c r="G97" s="3" t="s">
        <v>14</v>
      </c>
      <c r="H97" s="4" t="s">
        <v>23</v>
      </c>
      <c r="I97" s="8">
        <v>0</v>
      </c>
      <c r="J97" s="14">
        <v>4.7999999999999996E-3</v>
      </c>
      <c r="K97" s="3" t="s">
        <v>95</v>
      </c>
      <c r="L97" s="5" t="str">
        <f>HYPERLINK("https://www.amundi.cz/dl/doc/kid-priips/LU1650130344/CES/CZE/20250905?inline","KID")</f>
        <v>KID</v>
      </c>
    </row>
    <row r="98" spans="1:12" ht="45" x14ac:dyDescent="0.25">
      <c r="A98" s="9" t="s">
        <v>237</v>
      </c>
      <c r="B98" t="s">
        <v>238</v>
      </c>
      <c r="C98" s="7" t="s">
        <v>11</v>
      </c>
      <c r="D98" s="7" t="s">
        <v>63</v>
      </c>
      <c r="E98" s="7" t="s">
        <v>131</v>
      </c>
      <c r="F98" s="7" t="s">
        <v>13</v>
      </c>
      <c r="G98" s="7" t="s">
        <v>14</v>
      </c>
      <c r="H98" s="10" t="s">
        <v>27</v>
      </c>
      <c r="I98" s="11">
        <v>0</v>
      </c>
      <c r="J98" s="13">
        <v>6.4999999999999997E-3</v>
      </c>
      <c r="K98" s="7" t="s">
        <v>95</v>
      </c>
      <c r="L98" s="12" t="str">
        <f>HYPERLINK("https://www.amundi-kb.cz/storage/app/media/KIID/KIID_LU1880385494.pdf","KID")</f>
        <v>KID</v>
      </c>
    </row>
    <row r="99" spans="1:12" s="2" customFormat="1" ht="45" x14ac:dyDescent="0.25">
      <c r="A99" s="6" t="s">
        <v>239</v>
      </c>
      <c r="B99" s="2" t="s">
        <v>240</v>
      </c>
      <c r="C99" s="3" t="s">
        <v>11</v>
      </c>
      <c r="D99" s="3" t="s">
        <v>63</v>
      </c>
      <c r="E99" s="3" t="s">
        <v>26</v>
      </c>
      <c r="F99" s="3" t="s">
        <v>13</v>
      </c>
      <c r="G99" s="3" t="s">
        <v>14</v>
      </c>
      <c r="H99" s="4" t="s">
        <v>98</v>
      </c>
      <c r="I99" s="8">
        <v>0</v>
      </c>
      <c r="J99" s="14">
        <v>7.1999999999999998E-3</v>
      </c>
      <c r="K99" s="3" t="s">
        <v>101</v>
      </c>
      <c r="L99" s="5" t="str">
        <f>HYPERLINK("https://fidelity.priips-document.com/Fidelity-International/LU0594300179/cs/eu/","KID")</f>
        <v>KID</v>
      </c>
    </row>
    <row r="100" spans="1:12" x14ac:dyDescent="0.25">
      <c r="A100" s="9"/>
      <c r="C100" s="7"/>
      <c r="D100" s="7"/>
      <c r="E100" s="7"/>
      <c r="F100" s="7"/>
      <c r="G100" s="7"/>
      <c r="H100" s="10"/>
      <c r="I100" s="11"/>
      <c r="J100" s="13"/>
      <c r="K100" s="7"/>
      <c r="L100" s="12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2026-06-18T14:20:21Z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