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CAML\AFT Compliance\SMLUVNÍ VZORY KLIENTSKÉ\PŘEDSMLUVKA\Michal_rozpracovane\10.05.2026\"/>
    </mc:Choice>
  </mc:AlternateContent>
  <xr:revisionPtr revIDLastSave="0" documentId="13_ncr:1_{E6620C93-1605-4B04-B6E1-09866C8FE5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ehled fondů" sheetId="1" r:id="rId1"/>
  </sheets>
  <definedNames>
    <definedName name="_xlnm._FilterDatabase" localSheetId="0" hidden="1">'Přehled fondů'!$A$1:$L$32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4" i="1" l="1"/>
  <c r="L53" i="1"/>
  <c r="L52" i="1"/>
  <c r="L51" i="1"/>
  <c r="L50" i="1"/>
  <c r="L49" i="1"/>
  <c r="L48" i="1"/>
  <c r="L47" i="1"/>
  <c r="L46" i="1"/>
  <c r="L45" i="1"/>
  <c r="L34" i="1"/>
  <c r="L33" i="1"/>
  <c r="L37" i="1"/>
  <c r="L38" i="1"/>
  <c r="L42" i="1"/>
  <c r="L39" i="1" l="1"/>
  <c r="L41" i="1"/>
  <c r="L43" i="1"/>
  <c r="L44" i="1"/>
  <c r="L40" i="1"/>
  <c r="L36" i="1"/>
  <c r="L35" i="1"/>
  <c r="L24" i="1"/>
  <c r="L27" i="1" l="1"/>
  <c r="L32" i="1"/>
  <c r="L31" i="1"/>
  <c r="L30" i="1"/>
  <c r="L29" i="1"/>
  <c r="L28" i="1"/>
  <c r="L25" i="1" l="1"/>
  <c r="L23" i="1"/>
  <c r="L26" i="1"/>
  <c r="L18" i="1"/>
  <c r="L17" i="1"/>
  <c r="L19" i="1"/>
  <c r="L20" i="1"/>
  <c r="L21" i="1"/>
  <c r="L22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<sst xmlns="http://schemas.openxmlformats.org/spreadsheetml/2006/main" count="499" uniqueCount="148">
  <si>
    <t>NÁZEV</t>
  </si>
  <si>
    <t>ISIN</t>
  </si>
  <si>
    <t>KATEGORIE ZÁKAZNÍKA</t>
  </si>
  <si>
    <t>ZNALOSTI A ZKUŠENOSTI</t>
  </si>
  <si>
    <t>MIN. INVESTIČNÍ HORIZONT</t>
  </si>
  <si>
    <t>INVESTIČNÍ CÍL</t>
  </si>
  <si>
    <t>SCHOPNOST NÉST ZTRÁTY</t>
  </si>
  <si>
    <t>TOLERANCE RIZIKA (SRI)</t>
  </si>
  <si>
    <t>SPRÁVCE FONDU</t>
  </si>
  <si>
    <t>KID – sdělení klíčových informací podle nařízení PRIIPs („key information document“)</t>
  </si>
  <si>
    <t>CZ0008473634</t>
  </si>
  <si>
    <t>Neprofesionální / Profesionální / Způsobilá protistrana</t>
  </si>
  <si>
    <t>3 roky</t>
  </si>
  <si>
    <t>Kombinace růstu a ochrany</t>
  </si>
  <si>
    <t>ANO</t>
  </si>
  <si>
    <t>2/7</t>
  </si>
  <si>
    <t xml:space="preserve">	J&amp;T INVESTIČNÍ SPOLEČNOST, a.s.</t>
  </si>
  <si>
    <t>CZ0008478625</t>
  </si>
  <si>
    <t>1 rok</t>
  </si>
  <si>
    <t>1/7</t>
  </si>
  <si>
    <t>J&amp;T FLEXIBILNÍ OPF</t>
  </si>
  <si>
    <t>CZ0008472867</t>
  </si>
  <si>
    <t>2 roky</t>
  </si>
  <si>
    <t>3/7</t>
  </si>
  <si>
    <t>J&amp;T Realitních akcií a dluhopisů OPF</t>
  </si>
  <si>
    <t>CZ0008477866</t>
  </si>
  <si>
    <t>5 let</t>
  </si>
  <si>
    <t>4/7</t>
  </si>
  <si>
    <t>J&amp;T Credit Opportunities B CZK</t>
  </si>
  <si>
    <t>MT7000006987</t>
  </si>
  <si>
    <t>J&amp;T DIVIDEND Fund A1 CZK</t>
  </si>
  <si>
    <t>MT7000024899</t>
  </si>
  <si>
    <t>J&amp;T LIFE Balancovaný OPF</t>
  </si>
  <si>
    <t>CZ0008477601</t>
  </si>
  <si>
    <t>J&amp;T LIFE Dynamický OPF</t>
  </si>
  <si>
    <t>CZ0008477593</t>
  </si>
  <si>
    <t>J&amp;T LIFE Konzervativní OPF</t>
  </si>
  <si>
    <t>CZ0008477585</t>
  </si>
  <si>
    <t>CZ0008473808</t>
  </si>
  <si>
    <t>J&amp;T NextGen OPF</t>
  </si>
  <si>
    <t>CZ0008478187</t>
  </si>
  <si>
    <t>J&amp;T OPPORTUNITY OPF</t>
  </si>
  <si>
    <t>CZ0008473576</t>
  </si>
  <si>
    <t>J&amp;T PERSPEKTIVA OPF</t>
  </si>
  <si>
    <t>CZ0008473592</t>
  </si>
  <si>
    <t>J&amp;T RENTIER Fund A1 CZK</t>
  </si>
  <si>
    <t>MT7000024857</t>
  </si>
  <si>
    <t>J&amp;T Credit Opportunities A EUR</t>
  </si>
  <si>
    <t>MT7000006979</t>
  </si>
  <si>
    <t>J&amp;T Credit Opportunities D CZK</t>
  </si>
  <si>
    <t>MT7000034013</t>
  </si>
  <si>
    <t>J&amp;T Credit Opportunities I CZK</t>
  </si>
  <si>
    <t>MT7000034021</t>
  </si>
  <si>
    <t>J&amp;T DIVIDEND Fund A2 EUR</t>
  </si>
  <si>
    <t>MT7000024907</t>
  </si>
  <si>
    <t>J&amp;T DIVIDEND Fund D1 CZK</t>
  </si>
  <si>
    <t>MT7000024915</t>
  </si>
  <si>
    <t>J&amp;T RENTIER Fund A2 EUR</t>
  </si>
  <si>
    <t>MT7000024865</t>
  </si>
  <si>
    <t>J&amp;T RENTIER Fund D1 CZK</t>
  </si>
  <si>
    <t>MT7000024873</t>
  </si>
  <si>
    <t>VÝSTUPNÍ POPLATEK</t>
  </si>
  <si>
    <t>Maximální pobídka pro ATLANTIK FT z objemu investované částky</t>
  </si>
  <si>
    <t>Základní/Informovaný /Pokročilý investor</t>
  </si>
  <si>
    <t>J&amp;T GLOBAL INDEX A CZK</t>
  </si>
  <si>
    <t>CZ1005100386</t>
  </si>
  <si>
    <t>CZ1005100543</t>
  </si>
  <si>
    <t>CZ1005100451</t>
  </si>
  <si>
    <t>5/7</t>
  </si>
  <si>
    <t>1.17%</t>
  </si>
  <si>
    <t>J&amp;T BOND A CZK OPF</t>
  </si>
  <si>
    <t>J&amp;T CASH OPF</t>
  </si>
  <si>
    <t>J&amp;T MONEY A CZK OPF</t>
  </si>
  <si>
    <t>J&amp;T Hedge Funds EUR OPF třída A</t>
  </si>
  <si>
    <t>CZ1005300010</t>
  </si>
  <si>
    <t>Neprofesionální/Profesionální / Způsobilá protistrana</t>
  </si>
  <si>
    <t>Informovaný/Pokročilý investor</t>
  </si>
  <si>
    <t>Růst</t>
  </si>
  <si>
    <t>J&amp;T Hedge Funds CZK OPF třída A</t>
  </si>
  <si>
    <t>CZ1005100162</t>
  </si>
  <si>
    <t>J&amp;T High Yield CZK OPF</t>
  </si>
  <si>
    <t>CZ0008473600</t>
  </si>
  <si>
    <t>J&amp;T Wold Private Capital OPF</t>
  </si>
  <si>
    <t>CZ1005100410</t>
  </si>
  <si>
    <t>7 let</t>
  </si>
  <si>
    <t>Naše ČESKO OPF</t>
  </si>
  <si>
    <t>CZ0008477684</t>
  </si>
  <si>
    <t>CZ1005100733</t>
  </si>
  <si>
    <t>J&amp;T ENERGY A EUR OPF</t>
  </si>
  <si>
    <t>CZ1005100808</t>
  </si>
  <si>
    <t>J&amp;T WOOD Defense A CZK OPF</t>
  </si>
  <si>
    <t>J&amp;T ENERGY A CZK OPF</t>
  </si>
  <si>
    <t>J&amp;T WOOD Defense A EUR OPF</t>
  </si>
  <si>
    <t>AMUNDI FUNDS US PIONEER FUND - A CZK Hgd</t>
  </si>
  <si>
    <t>LU1883872258</t>
  </si>
  <si>
    <t>Amundi Luxembourg S.A</t>
  </si>
  <si>
    <t xml:space="preserve">AMUNDI FUNDS PIONEER GLOBAL EQUITY - A CZK Hgd </t>
  </si>
  <si>
    <t>LU1894680591</t>
  </si>
  <si>
    <t>6/7</t>
  </si>
  <si>
    <t>FF - World Fund A-ACC-CZK (hedged)</t>
  </si>
  <si>
    <t>LU1400167216</t>
  </si>
  <si>
    <t>FIL Investment Management (Luxembourg) S.A.</t>
  </si>
  <si>
    <t xml:space="preserve">FF - Global Dividend Fund Svetovych dividend A-ACC-CZK (hdg) </t>
  </si>
  <si>
    <t>LU0979392924</t>
  </si>
  <si>
    <t>Goldman Sachs Global Sustainable Equity - X Cap CZK (hedged i)</t>
  </si>
  <si>
    <t>LU1542713687</t>
  </si>
  <si>
    <t>Goldman Sachs Asset Management B.V.</t>
  </si>
  <si>
    <t xml:space="preserve">FTIF-Franklin Innovation Fund-A (acc) CZK-H1 </t>
  </si>
  <si>
    <t>LU2125249990</t>
  </si>
  <si>
    <t>Franklin Templeton International Services S.à r.l.</t>
  </si>
  <si>
    <t>Goldman Sachs US Enhanced Equity - X Cap CZK (hedged i)</t>
  </si>
  <si>
    <t>LU0405488825</t>
  </si>
  <si>
    <t xml:space="preserve">FF - World Fund A-ACC-CZK </t>
  </si>
  <si>
    <t>LU1756523376</t>
  </si>
  <si>
    <t>Goldman Sachs Central European Equity-P Cap CZK</t>
  </si>
  <si>
    <t>LU0082087353</t>
  </si>
  <si>
    <t xml:space="preserve">FF - Global Technology Fund A-ACC-CZK (hedged) </t>
  </si>
  <si>
    <t>LU2807456855</t>
  </si>
  <si>
    <t>Max 2% z odkupu</t>
  </si>
  <si>
    <t>max 15% z investice, po prvním roce 0%</t>
  </si>
  <si>
    <t>max 30% z investice, výše klesá o 6% každoročně po dobu 5 let, následně 0%</t>
  </si>
  <si>
    <t>max 10% z investice, po dobu prvních 3 let</t>
  </si>
  <si>
    <t xml:space="preserve">J&amp;T ARCH II CZK H </t>
  </si>
  <si>
    <t xml:space="preserve">J&amp;T ARCH II EUR H </t>
  </si>
  <si>
    <t>CZ1005203677</t>
  </si>
  <si>
    <t>CZ1005203685</t>
  </si>
  <si>
    <t>Max. 30,00 % (u odkupu s Notice Period 0 měsíců) Max. 5,00 % (u odkupu s Notice Period 9 měsíců) Max. 2,00 % (u odkupu s Notice Period 21 měsíců)</t>
  </si>
  <si>
    <t xml:space="preserve">AMUNDI FUNDS EUROPE EQUITY CLIMATE - A CZK Hgd </t>
  </si>
  <si>
    <t>LU1883868736</t>
  </si>
  <si>
    <t xml:space="preserve">Amundi Fund Solutions - Multi-Asset Balanced - A CZK Hgd </t>
  </si>
  <si>
    <t>LU1121646696</t>
  </si>
  <si>
    <t>4 roky</t>
  </si>
  <si>
    <t xml:space="preserve">AMUNDI FUNDS SBI FM INDIA EQUITY - A CZK </t>
  </si>
  <si>
    <t>LU2716742528</t>
  </si>
  <si>
    <t xml:space="preserve">Goldman Sachs European Equity-X HEDGED CZK </t>
  </si>
  <si>
    <t>LU0405488742</t>
  </si>
  <si>
    <t xml:space="preserve">Goldman Sachs Patrimonial Aggressive-X HEDGED CZK </t>
  </si>
  <si>
    <t>LU0405489047</t>
  </si>
  <si>
    <t xml:space="preserve">FTIF-Templeton Asian Growth Fund - A(acc)CZK-H1 </t>
  </si>
  <si>
    <t>LU0768356247</t>
  </si>
  <si>
    <t>Goldman Sachs Emerging Markets High Dividend - X Cap CZK (hedged I)</t>
  </si>
  <si>
    <t>LU0799821219</t>
  </si>
  <si>
    <t xml:space="preserve">FF - Global High Yield Fund A-ACC-CZK (hedged) </t>
  </si>
  <si>
    <t>LU1114574418</t>
  </si>
  <si>
    <t xml:space="preserve">Goldman Sachs Japan Equity-X (CZK) Hedged </t>
  </si>
  <si>
    <t>LU0429745879</t>
  </si>
  <si>
    <t>FTIF-Franklin Mutual European Fund - A(acc)CZK-H1</t>
  </si>
  <si>
    <t>LU0768356080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</si>
</sst>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/>
    <xf numFmtId="0" fontId="0" fillId="3" borderId="0" xfId="0" applyFill="1"/>
    <xf numFmtId="0" fontId="0" fillId="3" borderId="0" xfId="0" applyFill="1" applyAlignment="1">
      <alignment wrapText="1"/>
    </xf>
    <xf numFmtId="49" fontId="0" fillId="3" borderId="0" xfId="0" applyNumberFormat="1" applyFill="1" applyAlignment="1">
      <alignment wrapText="1"/>
    </xf>
    <xf numFmtId="0" fontId="1" fillId="3" borderId="0" xfId="1" applyFill="1"/>
    <xf numFmtId="0" fontId="3" fillId="3" borderId="0" xfId="0" applyFont="1" applyFill="1"/>
    <xf numFmtId="0" fontId="0" fillId="0" borderId="0" xfId="0" applyAlignment="1">
      <alignment wrapText="1"/>
    </xf>
    <xf numFmtId="164" fontId="0" fillId="3" borderId="0" xfId="0" applyNumberFormat="1" applyFill="1" applyAlignment="1">
      <alignment horizontal="right" wrapText="1"/>
    </xf>
    <xf numFmtId="0" fontId="3" fillId="0" borderId="0" xfId="0" applyFont="1"/>
    <xf numFmtId="49" fontId="0" fillId="0" borderId="0" xfId="0" applyNumberFormat="1" applyAlignment="1">
      <alignment wrapText="1"/>
    </xf>
    <xf numFmtId="164" fontId="0" fillId="0" borderId="0" xfId="0" applyNumberFormat="1" applyAlignment="1">
      <alignment horizontal="right" wrapText="1"/>
    </xf>
    <xf numFmtId="0" fontId="1" fillId="0" borderId="0" xfId="1" applyFill="1" applyAlignment="1">
      <alignment wrapText="1"/>
    </xf>
    <xf numFmtId="10" fontId="0" fillId="0" borderId="0" xfId="2" applyNumberFormat="1" applyFont="1" applyAlignment="1">
      <alignment horizontal="right" wrapText="1"/>
    </xf>
    <xf numFmtId="10" fontId="0" fillId="3" borderId="0" xfId="2" applyNumberFormat="1" applyFont="1" applyFill="1" applyAlignment="1">
      <alignment horizontal="right" wrapText="1"/>
    </xf>
    <xf numFmtId="0" fontId="5" fillId="3" borderId="0" xfId="0" applyFont="1" applyFill="1"/>
    <xf numFmtId="0" fontId="5" fillId="0" borderId="0" xfId="0" applyFont="1"/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tabSelected="1" workbookViewId="0">
      <pane ySplit="1" topLeftCell="A44" activePane="bottomLeft" state="frozen"/>
      <selection pane="bottomLeft" activeCell="A53" sqref="A53"/>
    </sheetView>
  </sheetViews>
  <sheetFormatPr defaultRowHeight="15" x14ac:dyDescent="0.25"/>
  <cols>
    <col min="1" max="1" width="53.85546875" customWidth="1"/>
    <col min="2" max="2" width="13.85546875" bestFit="1" customWidth="1"/>
    <col min="3" max="3" width="24.42578125" customWidth="1"/>
    <col min="4" max="4" width="25.140625" customWidth="1"/>
    <col min="5" max="5" width="26" bestFit="1" customWidth="1"/>
    <col min="6" max="6" width="18" customWidth="1"/>
    <col min="7" max="7" width="26.85546875" customWidth="1"/>
    <col min="8" max="10" width="24.85546875" customWidth="1"/>
    <col min="11" max="11" width="33.85546875" customWidth="1"/>
    <col min="12" max="12" width="77.5703125" bestFit="1" customWidth="1"/>
  </cols>
  <sheetData>
    <row r="1" spans="1:12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61</v>
      </c>
      <c r="J1" s="1" t="s">
        <v>62</v>
      </c>
      <c r="K1" s="1" t="s">
        <v>8</v>
      </c>
      <c r="L1" s="1" t="s">
        <v>9</v>
      </c>
    </row>
    <row r="2" spans="1:12" ht="45" x14ac:dyDescent="0.25">
      <c r="A2" s="9" t="s">
        <v>70</v>
      </c>
      <c r="B2" t="s">
        <v>10</v>
      </c>
      <c r="C2" s="7" t="s">
        <v>11</v>
      </c>
      <c r="D2" s="7" t="s">
        <v>63</v>
      </c>
      <c r="E2" s="7" t="s">
        <v>12</v>
      </c>
      <c r="F2" s="7" t="s">
        <v>13</v>
      </c>
      <c r="G2" s="7" t="s">
        <v>14</v>
      </c>
      <c r="H2" s="10" t="s">
        <v>15</v>
      </c>
      <c r="I2" s="11">
        <v>0</v>
      </c>
      <c r="J2" s="13">
        <v>1.17E-2</v>
      </c>
      <c r="K2" s="7" t="s">
        <v>16</v>
      </c>
      <c r="L2" s="12" t="str">
        <f>HYPERLINK("https://www.jtis.cz/download/5/2/8/1/BCZKID.pdf","KID")</f>
        <v>KID</v>
      </c>
    </row>
    <row r="3" spans="1:12" s="2" customFormat="1" ht="45" x14ac:dyDescent="0.25">
      <c r="A3" s="6" t="s">
        <v>71</v>
      </c>
      <c r="B3" s="2" t="s">
        <v>17</v>
      </c>
      <c r="C3" s="3" t="s">
        <v>11</v>
      </c>
      <c r="D3" s="3" t="s">
        <v>63</v>
      </c>
      <c r="E3" s="3" t="s">
        <v>18</v>
      </c>
      <c r="F3" s="3" t="s">
        <v>13</v>
      </c>
      <c r="G3" s="3" t="s">
        <v>14</v>
      </c>
      <c r="H3" s="4" t="s">
        <v>19</v>
      </c>
      <c r="I3" s="8">
        <v>0</v>
      </c>
      <c r="J3" s="14">
        <v>8.9999999999999993E-3</v>
      </c>
      <c r="K3" s="3" t="s">
        <v>16</v>
      </c>
      <c r="L3" s="5" t="str">
        <f>HYPERLINK("https://www.jtis.cz/download/5/2/8/3/CAFKID.pdf","KID")</f>
        <v>KID</v>
      </c>
    </row>
    <row r="4" spans="1:12" ht="45" x14ac:dyDescent="0.25">
      <c r="A4" s="9" t="s">
        <v>20</v>
      </c>
      <c r="B4" t="s">
        <v>21</v>
      </c>
      <c r="C4" s="7" t="s">
        <v>11</v>
      </c>
      <c r="D4" s="7" t="s">
        <v>63</v>
      </c>
      <c r="E4" s="7" t="s">
        <v>22</v>
      </c>
      <c r="F4" s="7" t="s">
        <v>13</v>
      </c>
      <c r="G4" s="7" t="s">
        <v>14</v>
      </c>
      <c r="H4" s="10" t="s">
        <v>15</v>
      </c>
      <c r="I4" s="11">
        <v>0</v>
      </c>
      <c r="J4" s="13">
        <v>1.17E-2</v>
      </c>
      <c r="K4" s="7" t="s">
        <v>16</v>
      </c>
      <c r="L4" s="12" t="str">
        <f>HYPERLINK("https://www.jtis.cz/download/5/2/8/5/FLXKID.pdf","KID")</f>
        <v>KID</v>
      </c>
    </row>
    <row r="5" spans="1:12" s="2" customFormat="1" ht="45" x14ac:dyDescent="0.25">
      <c r="A5" s="6" t="s">
        <v>24</v>
      </c>
      <c r="B5" s="2" t="s">
        <v>25</v>
      </c>
      <c r="C5" s="3" t="s">
        <v>11</v>
      </c>
      <c r="D5" s="3" t="s">
        <v>63</v>
      </c>
      <c r="E5" s="3" t="s">
        <v>26</v>
      </c>
      <c r="F5" s="3" t="s">
        <v>13</v>
      </c>
      <c r="G5" s="3" t="s">
        <v>14</v>
      </c>
      <c r="H5" s="4" t="s">
        <v>27</v>
      </c>
      <c r="I5" s="8">
        <v>0</v>
      </c>
      <c r="J5" s="14">
        <v>1.17E-2</v>
      </c>
      <c r="K5" s="3" t="s">
        <v>16</v>
      </c>
      <c r="L5" s="5" t="str">
        <f>HYPERLINK("https://www.jtis.cz/download/5/3/0/7/RADKID.pdf","KID")</f>
        <v>KID</v>
      </c>
    </row>
    <row r="6" spans="1:12" ht="45" x14ac:dyDescent="0.25">
      <c r="A6" s="9" t="s">
        <v>28</v>
      </c>
      <c r="B6" t="s">
        <v>29</v>
      </c>
      <c r="C6" s="7" t="s">
        <v>11</v>
      </c>
      <c r="D6" s="7" t="s">
        <v>63</v>
      </c>
      <c r="E6" s="7" t="s">
        <v>12</v>
      </c>
      <c r="F6" s="7" t="s">
        <v>13</v>
      </c>
      <c r="G6" s="7" t="s">
        <v>14</v>
      </c>
      <c r="H6" s="10" t="s">
        <v>23</v>
      </c>
      <c r="I6" s="11">
        <v>0</v>
      </c>
      <c r="J6" s="13">
        <v>6.5000000000000006E-3</v>
      </c>
      <c r="K6" s="7" t="s">
        <v>16</v>
      </c>
      <c r="L6" s="12" t="str">
        <f>HYPERLINK("https://www.jtis.cz/download/5/3/5/9/MCOKID.pdf","KID")</f>
        <v>KID</v>
      </c>
    </row>
    <row r="7" spans="1:12" s="2" customFormat="1" ht="45" x14ac:dyDescent="0.25">
      <c r="A7" s="6" t="s">
        <v>30</v>
      </c>
      <c r="B7" s="2" t="s">
        <v>31</v>
      </c>
      <c r="C7" s="3" t="s">
        <v>11</v>
      </c>
      <c r="D7" s="3" t="s">
        <v>63</v>
      </c>
      <c r="E7" s="3" t="s">
        <v>26</v>
      </c>
      <c r="F7" s="3" t="s">
        <v>13</v>
      </c>
      <c r="G7" s="3" t="s">
        <v>14</v>
      </c>
      <c r="H7" s="4" t="s">
        <v>27</v>
      </c>
      <c r="I7" s="8">
        <v>0</v>
      </c>
      <c r="J7" s="14">
        <v>9.75E-3</v>
      </c>
      <c r="K7" s="3" t="s">
        <v>16</v>
      </c>
      <c r="L7" s="5" t="str">
        <f>HYPERLINK("https://www.jtis.cz/download/5/3/7/4/MDIKID.pdf","KID")</f>
        <v>KID</v>
      </c>
    </row>
    <row r="8" spans="1:12" ht="45" x14ac:dyDescent="0.25">
      <c r="A8" s="9" t="s">
        <v>32</v>
      </c>
      <c r="B8" t="s">
        <v>33</v>
      </c>
      <c r="C8" s="7" t="s">
        <v>11</v>
      </c>
      <c r="D8" s="7" t="s">
        <v>63</v>
      </c>
      <c r="E8" s="7" t="s">
        <v>12</v>
      </c>
      <c r="F8" s="7" t="s">
        <v>13</v>
      </c>
      <c r="G8" s="7" t="s">
        <v>14</v>
      </c>
      <c r="H8" s="10" t="s">
        <v>23</v>
      </c>
      <c r="I8" s="11">
        <v>0</v>
      </c>
      <c r="J8" s="13">
        <v>1.235E-2</v>
      </c>
      <c r="K8" s="7" t="s">
        <v>16</v>
      </c>
      <c r="L8" s="12" t="str">
        <f>HYPERLINK("https://www.jtis.cz/download/5/2/8/9/LBAKID.pdf","KID")</f>
        <v>KID</v>
      </c>
    </row>
    <row r="9" spans="1:12" s="2" customFormat="1" ht="45" x14ac:dyDescent="0.25">
      <c r="A9" s="6" t="s">
        <v>34</v>
      </c>
      <c r="B9" s="2" t="s">
        <v>35</v>
      </c>
      <c r="C9" s="3" t="s">
        <v>11</v>
      </c>
      <c r="D9" s="3" t="s">
        <v>63</v>
      </c>
      <c r="E9" s="3" t="s">
        <v>26</v>
      </c>
      <c r="F9" s="3" t="s">
        <v>13</v>
      </c>
      <c r="G9" s="3" t="s">
        <v>14</v>
      </c>
      <c r="H9" s="4" t="s">
        <v>27</v>
      </c>
      <c r="I9" s="8">
        <v>0</v>
      </c>
      <c r="J9" s="14">
        <v>1.235E-2</v>
      </c>
      <c r="K9" s="3" t="s">
        <v>16</v>
      </c>
      <c r="L9" s="5" t="str">
        <f>HYPERLINK("https://www.jtis.cz/download/5/2/9/1/LDYKID.pdf","KID")</f>
        <v>KID</v>
      </c>
    </row>
    <row r="10" spans="1:12" ht="45" x14ac:dyDescent="0.25">
      <c r="A10" s="9" t="s">
        <v>36</v>
      </c>
      <c r="B10" t="s">
        <v>37</v>
      </c>
      <c r="C10" s="7" t="s">
        <v>11</v>
      </c>
      <c r="D10" s="7" t="s">
        <v>63</v>
      </c>
      <c r="E10" s="7" t="s">
        <v>22</v>
      </c>
      <c r="F10" s="7" t="s">
        <v>13</v>
      </c>
      <c r="G10" s="7" t="s">
        <v>14</v>
      </c>
      <c r="H10" s="10" t="s">
        <v>23</v>
      </c>
      <c r="I10" s="11">
        <v>0</v>
      </c>
      <c r="J10" s="13">
        <v>9.1000000000000004E-3</v>
      </c>
      <c r="K10" s="7" t="s">
        <v>16</v>
      </c>
      <c r="L10" s="12" t="str">
        <f>HYPERLINK("https://www.jtis.cz/download/5/2/9/5/LKOKID.pdf","KID")</f>
        <v>KID</v>
      </c>
    </row>
    <row r="11" spans="1:12" s="2" customFormat="1" ht="45" x14ac:dyDescent="0.25">
      <c r="A11" s="6" t="s">
        <v>72</v>
      </c>
      <c r="B11" s="2" t="s">
        <v>38</v>
      </c>
      <c r="C11" s="3" t="s">
        <v>11</v>
      </c>
      <c r="D11" s="3" t="s">
        <v>63</v>
      </c>
      <c r="E11" s="3" t="s">
        <v>22</v>
      </c>
      <c r="F11" s="3" t="s">
        <v>13</v>
      </c>
      <c r="G11" s="3" t="s">
        <v>14</v>
      </c>
      <c r="H11" s="4" t="s">
        <v>15</v>
      </c>
      <c r="I11" s="8">
        <v>0</v>
      </c>
      <c r="J11" s="14">
        <v>9.1000000000000004E-3</v>
      </c>
      <c r="K11" s="3" t="s">
        <v>16</v>
      </c>
      <c r="L11" s="5" t="str">
        <f>HYPERLINK("https://www.jtis.cz/download/5/7/7/4/MOCKID.pdf","KID")</f>
        <v>KID</v>
      </c>
    </row>
    <row r="12" spans="1:12" ht="45" x14ac:dyDescent="0.25">
      <c r="A12" s="9" t="s">
        <v>39</v>
      </c>
      <c r="B12" t="s">
        <v>40</v>
      </c>
      <c r="C12" s="7" t="s">
        <v>11</v>
      </c>
      <c r="D12" s="7" t="s">
        <v>63</v>
      </c>
      <c r="E12" s="7" t="s">
        <v>26</v>
      </c>
      <c r="F12" s="7" t="s">
        <v>13</v>
      </c>
      <c r="G12" s="7" t="s">
        <v>14</v>
      </c>
      <c r="H12" s="10" t="s">
        <v>27</v>
      </c>
      <c r="I12" s="11">
        <v>0</v>
      </c>
      <c r="J12" s="13">
        <v>6.5000000000000006E-3</v>
      </c>
      <c r="K12" s="7" t="s">
        <v>16</v>
      </c>
      <c r="L12" s="12" t="str">
        <f>HYPERLINK("https://www.jtis.cz/download/5/3/0/1/NGFKID.pdf","KID")</f>
        <v>KID</v>
      </c>
    </row>
    <row r="13" spans="1:12" s="2" customFormat="1" ht="45" x14ac:dyDescent="0.25">
      <c r="A13" s="6" t="s">
        <v>41</v>
      </c>
      <c r="B13" s="2" t="s">
        <v>42</v>
      </c>
      <c r="C13" s="3" t="s">
        <v>11</v>
      </c>
      <c r="D13" s="3" t="s">
        <v>63</v>
      </c>
      <c r="E13" s="3" t="s">
        <v>26</v>
      </c>
      <c r="F13" s="3" t="s">
        <v>13</v>
      </c>
      <c r="G13" s="3" t="s">
        <v>14</v>
      </c>
      <c r="H13" s="4" t="s">
        <v>27</v>
      </c>
      <c r="I13" s="8">
        <v>0</v>
      </c>
      <c r="J13" s="14">
        <v>1.17E-2</v>
      </c>
      <c r="K13" s="3" t="s">
        <v>16</v>
      </c>
      <c r="L13" s="5" t="str">
        <f>HYPERLINK("https://www.jtis.cz/download/5/3/0/3/OCZKID.pdf","KID")</f>
        <v>KID</v>
      </c>
    </row>
    <row r="14" spans="1:12" ht="45" x14ac:dyDescent="0.25">
      <c r="A14" s="9" t="s">
        <v>43</v>
      </c>
      <c r="B14" t="s">
        <v>44</v>
      </c>
      <c r="C14" s="7" t="s">
        <v>11</v>
      </c>
      <c r="D14" s="7" t="s">
        <v>63</v>
      </c>
      <c r="E14" s="7" t="s">
        <v>12</v>
      </c>
      <c r="F14" s="7" t="s">
        <v>13</v>
      </c>
      <c r="G14" s="7" t="s">
        <v>14</v>
      </c>
      <c r="H14" s="10" t="s">
        <v>23</v>
      </c>
      <c r="I14" s="11" t="s">
        <v>118</v>
      </c>
      <c r="J14" s="13">
        <v>1.17E-2</v>
      </c>
      <c r="K14" s="7" t="s">
        <v>16</v>
      </c>
      <c r="L14" s="12" t="str">
        <f>HYPERLINK("https://www.jtis.cz/download/5/3/0/5/PERKID.pdf","KID")</f>
        <v>KID</v>
      </c>
    </row>
    <row r="15" spans="1:12" s="2" customFormat="1" ht="45" x14ac:dyDescent="0.25">
      <c r="A15" s="6" t="s">
        <v>45</v>
      </c>
      <c r="B15" s="2" t="s">
        <v>46</v>
      </c>
      <c r="C15" s="3" t="s">
        <v>11</v>
      </c>
      <c r="D15" s="3" t="s">
        <v>63</v>
      </c>
      <c r="E15" s="3" t="s">
        <v>12</v>
      </c>
      <c r="F15" s="3" t="s">
        <v>13</v>
      </c>
      <c r="G15" s="3" t="s">
        <v>14</v>
      </c>
      <c r="H15" s="4" t="s">
        <v>23</v>
      </c>
      <c r="I15" s="8">
        <v>0</v>
      </c>
      <c r="J15" s="14">
        <v>9.75E-3</v>
      </c>
      <c r="K15" s="3" t="s">
        <v>16</v>
      </c>
      <c r="L15" s="5" t="str">
        <f>HYPERLINK("https://www.jtis.cz/download/5/3/6/2/MREKID.pdf","KID")</f>
        <v>KID</v>
      </c>
    </row>
    <row r="16" spans="1:12" ht="45" x14ac:dyDescent="0.25">
      <c r="A16" s="9" t="s">
        <v>47</v>
      </c>
      <c r="B16" t="s">
        <v>48</v>
      </c>
      <c r="C16" s="7" t="s">
        <v>11</v>
      </c>
      <c r="D16" s="7" t="s">
        <v>63</v>
      </c>
      <c r="E16" s="7" t="s">
        <v>12</v>
      </c>
      <c r="F16" s="7" t="s">
        <v>13</v>
      </c>
      <c r="G16" s="7" t="s">
        <v>14</v>
      </c>
      <c r="H16" s="10" t="s">
        <v>23</v>
      </c>
      <c r="I16" s="11">
        <v>0</v>
      </c>
      <c r="J16" s="13">
        <v>6.5000000000000006E-3</v>
      </c>
      <c r="K16" s="7" t="s">
        <v>16</v>
      </c>
      <c r="L16" s="12" t="str">
        <f>HYPERLINK("https://www.jtis.cz/download/5/3/5/9/MCOKID.pdf","KID")</f>
        <v>KID</v>
      </c>
    </row>
    <row r="17" spans="1:12" s="2" customFormat="1" ht="45" x14ac:dyDescent="0.25">
      <c r="A17" s="6" t="s">
        <v>49</v>
      </c>
      <c r="B17" s="2" t="s">
        <v>50</v>
      </c>
      <c r="C17" s="3" t="s">
        <v>11</v>
      </c>
      <c r="D17" s="3" t="s">
        <v>63</v>
      </c>
      <c r="E17" s="3" t="s">
        <v>12</v>
      </c>
      <c r="F17" s="3" t="s">
        <v>13</v>
      </c>
      <c r="G17" s="3" t="s">
        <v>14</v>
      </c>
      <c r="H17" s="4" t="s">
        <v>23</v>
      </c>
      <c r="I17" s="8">
        <v>0</v>
      </c>
      <c r="J17" s="14">
        <v>4.875E-3</v>
      </c>
      <c r="K17" s="3" t="s">
        <v>16</v>
      </c>
      <c r="L17" s="5" t="str">
        <f>HYPERLINK("https://www.jtis.cz/download/5/3/5/9/MCOKID.pdf","KID")</f>
        <v>KID</v>
      </c>
    </row>
    <row r="18" spans="1:12" ht="45" x14ac:dyDescent="0.25">
      <c r="A18" s="9" t="s">
        <v>51</v>
      </c>
      <c r="B18" t="s">
        <v>52</v>
      </c>
      <c r="C18" s="7" t="s">
        <v>11</v>
      </c>
      <c r="D18" s="7" t="s">
        <v>63</v>
      </c>
      <c r="E18" s="7" t="s">
        <v>12</v>
      </c>
      <c r="F18" s="7" t="s">
        <v>13</v>
      </c>
      <c r="G18" s="7" t="s">
        <v>14</v>
      </c>
      <c r="H18" s="10" t="s">
        <v>23</v>
      </c>
      <c r="I18" s="11">
        <v>0</v>
      </c>
      <c r="J18" s="13">
        <v>4.875E-3</v>
      </c>
      <c r="K18" s="7" t="s">
        <v>16</v>
      </c>
      <c r="L18" s="12" t="str">
        <f>HYPERLINK("https://www.jtis.cz/download/5/3/5/9/MCOKID.pdf","KID")</f>
        <v>KID</v>
      </c>
    </row>
    <row r="19" spans="1:12" s="2" customFormat="1" ht="45" x14ac:dyDescent="0.25">
      <c r="A19" s="6" t="s">
        <v>53</v>
      </c>
      <c r="B19" s="2" t="s">
        <v>54</v>
      </c>
      <c r="C19" s="3" t="s">
        <v>11</v>
      </c>
      <c r="D19" s="3" t="s">
        <v>63</v>
      </c>
      <c r="E19" s="3" t="s">
        <v>26</v>
      </c>
      <c r="F19" s="3" t="s">
        <v>13</v>
      </c>
      <c r="G19" s="3" t="s">
        <v>14</v>
      </c>
      <c r="H19" s="4" t="s">
        <v>27</v>
      </c>
      <c r="I19" s="8">
        <v>0</v>
      </c>
      <c r="J19" s="14">
        <v>9.75E-3</v>
      </c>
      <c r="K19" s="3" t="s">
        <v>16</v>
      </c>
      <c r="L19" s="5" t="str">
        <f>HYPERLINK("https://www.jtis.cz/download/5/3/7/4/MDIKID.pdf","KID")</f>
        <v>KID</v>
      </c>
    </row>
    <row r="20" spans="1:12" ht="45" x14ac:dyDescent="0.25">
      <c r="A20" s="9" t="s">
        <v>55</v>
      </c>
      <c r="B20" t="s">
        <v>56</v>
      </c>
      <c r="C20" s="7" t="s">
        <v>11</v>
      </c>
      <c r="D20" s="7" t="s">
        <v>63</v>
      </c>
      <c r="E20" s="7" t="s">
        <v>26</v>
      </c>
      <c r="F20" s="7" t="s">
        <v>13</v>
      </c>
      <c r="G20" s="7" t="s">
        <v>14</v>
      </c>
      <c r="H20" s="10" t="s">
        <v>27</v>
      </c>
      <c r="I20" s="11">
        <v>0</v>
      </c>
      <c r="J20" s="13">
        <v>9.75E-3</v>
      </c>
      <c r="K20" s="7" t="s">
        <v>16</v>
      </c>
      <c r="L20" s="12" t="str">
        <f>HYPERLINK("https://www.jtis.cz/download/5/3/7/4/MDIKID.pdf","KID")</f>
        <v>KID</v>
      </c>
    </row>
    <row r="21" spans="1:12" s="2" customFormat="1" ht="45" x14ac:dyDescent="0.25">
      <c r="A21" s="6" t="s">
        <v>57</v>
      </c>
      <c r="B21" s="2" t="s">
        <v>58</v>
      </c>
      <c r="C21" s="3" t="s">
        <v>11</v>
      </c>
      <c r="D21" s="3" t="s">
        <v>63</v>
      </c>
      <c r="E21" s="3" t="s">
        <v>12</v>
      </c>
      <c r="F21" s="3" t="s">
        <v>13</v>
      </c>
      <c r="G21" s="3" t="s">
        <v>14</v>
      </c>
      <c r="H21" s="4" t="s">
        <v>23</v>
      </c>
      <c r="I21" s="8">
        <v>0</v>
      </c>
      <c r="J21" s="14">
        <v>9.75E-3</v>
      </c>
      <c r="K21" s="3" t="s">
        <v>16</v>
      </c>
      <c r="L21" s="5" t="str">
        <f>HYPERLINK("https://www.jtis.cz/download/5/3/6/2/MREKID.pdf","KID")</f>
        <v>KID</v>
      </c>
    </row>
    <row r="22" spans="1:12" ht="45" x14ac:dyDescent="0.25">
      <c r="A22" s="9" t="s">
        <v>59</v>
      </c>
      <c r="B22" t="s">
        <v>60</v>
      </c>
      <c r="C22" s="7" t="s">
        <v>11</v>
      </c>
      <c r="D22" s="7" t="s">
        <v>63</v>
      </c>
      <c r="E22" s="7" t="s">
        <v>12</v>
      </c>
      <c r="F22" s="7" t="s">
        <v>13</v>
      </c>
      <c r="G22" s="7" t="s">
        <v>14</v>
      </c>
      <c r="H22" s="10" t="s">
        <v>23</v>
      </c>
      <c r="I22" s="11">
        <v>0</v>
      </c>
      <c r="J22" s="13">
        <v>9.75E-3</v>
      </c>
      <c r="K22" s="7" t="s">
        <v>16</v>
      </c>
      <c r="L22" s="12" t="str">
        <f>HYPERLINK("https://www.jtis.cz/download/5/3/6/2/MREKID.pdf","KID")</f>
        <v>KID</v>
      </c>
    </row>
    <row r="23" spans="1:12" s="2" customFormat="1" ht="45" x14ac:dyDescent="0.25">
      <c r="A23" s="6" t="s">
        <v>91</v>
      </c>
      <c r="B23" s="2" t="s">
        <v>67</v>
      </c>
      <c r="C23" s="3" t="s">
        <v>11</v>
      </c>
      <c r="D23" s="3" t="s">
        <v>63</v>
      </c>
      <c r="E23" s="3" t="s">
        <v>26</v>
      </c>
      <c r="F23" s="3" t="s">
        <v>13</v>
      </c>
      <c r="G23" s="3" t="s">
        <v>14</v>
      </c>
      <c r="H23" s="4" t="s">
        <v>27</v>
      </c>
      <c r="I23" s="8">
        <v>0</v>
      </c>
      <c r="J23" s="14" t="s">
        <v>69</v>
      </c>
      <c r="K23" s="3" t="s">
        <v>16</v>
      </c>
      <c r="L23" s="5" t="str">
        <f>HYPERLINK("https://www.jtis.cz/download/7/5/6/3/EGFKID.pdf","KID")</f>
        <v>KID</v>
      </c>
    </row>
    <row r="24" spans="1:12" ht="45" x14ac:dyDescent="0.25">
      <c r="A24" s="9" t="s">
        <v>88</v>
      </c>
      <c r="B24" t="s">
        <v>89</v>
      </c>
      <c r="C24" s="7" t="s">
        <v>11</v>
      </c>
      <c r="D24" s="7" t="s">
        <v>63</v>
      </c>
      <c r="E24" s="7" t="s">
        <v>26</v>
      </c>
      <c r="F24" s="7" t="s">
        <v>13</v>
      </c>
      <c r="G24" s="7" t="s">
        <v>14</v>
      </c>
      <c r="H24" s="10" t="s">
        <v>27</v>
      </c>
      <c r="I24" s="11">
        <v>0</v>
      </c>
      <c r="J24" s="13">
        <v>7.7999999999999996E-3</v>
      </c>
      <c r="K24" s="7" t="s">
        <v>16</v>
      </c>
      <c r="L24" s="12" t="str">
        <f>HYPERLINK("https://www.jtis.cz/download/1/3/1/2/3/EGFEAKID.pdf","KID")</f>
        <v>KID</v>
      </c>
    </row>
    <row r="25" spans="1:12" s="2" customFormat="1" ht="45" x14ac:dyDescent="0.25">
      <c r="A25" s="6" t="s">
        <v>64</v>
      </c>
      <c r="B25" s="2" t="s">
        <v>65</v>
      </c>
      <c r="C25" s="3" t="s">
        <v>11</v>
      </c>
      <c r="D25" s="3" t="s">
        <v>63</v>
      </c>
      <c r="E25" s="3" t="s">
        <v>26</v>
      </c>
      <c r="F25" s="3" t="s">
        <v>13</v>
      </c>
      <c r="G25" s="3" t="s">
        <v>14</v>
      </c>
      <c r="H25" s="4" t="s">
        <v>68</v>
      </c>
      <c r="I25" s="8">
        <v>0</v>
      </c>
      <c r="J25" s="14" t="s">
        <v>69</v>
      </c>
      <c r="K25" s="3" t="s">
        <v>16</v>
      </c>
      <c r="L25" s="5" t="str">
        <f>HYPERLINK("https://www.jtis.cz/download/8/8/6/2/GIFKID.pdf","KID")</f>
        <v>KID</v>
      </c>
    </row>
    <row r="26" spans="1:12" ht="45" x14ac:dyDescent="0.25">
      <c r="A26" s="9" t="s">
        <v>90</v>
      </c>
      <c r="B26" t="s">
        <v>66</v>
      </c>
      <c r="C26" s="7" t="s">
        <v>11</v>
      </c>
      <c r="D26" s="7" t="s">
        <v>63</v>
      </c>
      <c r="E26" s="7" t="s">
        <v>26</v>
      </c>
      <c r="F26" s="7" t="s">
        <v>13</v>
      </c>
      <c r="G26" s="7" t="s">
        <v>14</v>
      </c>
      <c r="H26" s="10" t="s">
        <v>68</v>
      </c>
      <c r="I26" s="11">
        <v>0</v>
      </c>
      <c r="J26" s="13" t="s">
        <v>69</v>
      </c>
      <c r="K26" s="7" t="s">
        <v>16</v>
      </c>
      <c r="L26" s="12" t="str">
        <f>HYPERLINK("https://www.jtis.cz/download/1/1/3/9/6/WDFKID.pdf","KID")</f>
        <v>KID</v>
      </c>
    </row>
    <row r="27" spans="1:12" s="2" customFormat="1" ht="45" x14ac:dyDescent="0.25">
      <c r="A27" s="6" t="s">
        <v>92</v>
      </c>
      <c r="B27" s="2" t="s">
        <v>87</v>
      </c>
      <c r="C27" s="3" t="s">
        <v>11</v>
      </c>
      <c r="D27" s="3" t="s">
        <v>63</v>
      </c>
      <c r="E27" s="3" t="s">
        <v>26</v>
      </c>
      <c r="F27" s="3" t="s">
        <v>13</v>
      </c>
      <c r="G27" s="3" t="s">
        <v>14</v>
      </c>
      <c r="H27" s="4" t="s">
        <v>68</v>
      </c>
      <c r="I27" s="8">
        <v>0</v>
      </c>
      <c r="J27" s="14">
        <v>9.1000000000000004E-3</v>
      </c>
      <c r="K27" s="3" t="s">
        <v>16</v>
      </c>
      <c r="L27" s="5" t="str">
        <f>HYPERLINK("https://www.jtis.cz/download/1/2/9/1/9/KID-WDFEA-2026-02-16.pdf","KID")</f>
        <v>KID</v>
      </c>
    </row>
    <row r="28" spans="1:12" ht="45" x14ac:dyDescent="0.25">
      <c r="A28" s="9" t="s">
        <v>73</v>
      </c>
      <c r="B28" t="s">
        <v>74</v>
      </c>
      <c r="C28" s="7" t="s">
        <v>75</v>
      </c>
      <c r="D28" s="7" t="s">
        <v>76</v>
      </c>
      <c r="E28" s="7" t="s">
        <v>26</v>
      </c>
      <c r="F28" s="7" t="s">
        <v>77</v>
      </c>
      <c r="G28" s="7" t="s">
        <v>14</v>
      </c>
      <c r="H28" s="10" t="s">
        <v>27</v>
      </c>
      <c r="I28" s="11" t="s">
        <v>119</v>
      </c>
      <c r="J28" s="13">
        <v>9.75E-3</v>
      </c>
      <c r="K28" s="7" t="s">
        <v>16</v>
      </c>
      <c r="L28" s="12" t="str">
        <f>HYPERLINK("https://www.jtis.cz/download/1/2/8/1/5/HGFEAKID.pdf","KID")</f>
        <v>KID</v>
      </c>
    </row>
    <row r="29" spans="1:12" s="2" customFormat="1" ht="45" x14ac:dyDescent="0.25">
      <c r="A29" s="6" t="s">
        <v>78</v>
      </c>
      <c r="B29" s="2" t="s">
        <v>79</v>
      </c>
      <c r="C29" s="3" t="s">
        <v>75</v>
      </c>
      <c r="D29" s="3" t="s">
        <v>76</v>
      </c>
      <c r="E29" s="3" t="s">
        <v>26</v>
      </c>
      <c r="F29" s="3" t="s">
        <v>77</v>
      </c>
      <c r="G29" s="3" t="s">
        <v>14</v>
      </c>
      <c r="H29" s="4" t="s">
        <v>27</v>
      </c>
      <c r="I29" s="8" t="s">
        <v>119</v>
      </c>
      <c r="J29" s="14">
        <v>9.75E-3</v>
      </c>
      <c r="K29" s="3" t="s">
        <v>16</v>
      </c>
      <c r="L29" s="5" t="str">
        <f>HYPERLINK("https://www.jtis.cz/download/1/2/7/4/0/HGFCRKID.pdf","KID")</f>
        <v>KID</v>
      </c>
    </row>
    <row r="30" spans="1:12" ht="45" x14ac:dyDescent="0.25">
      <c r="A30" s="9" t="s">
        <v>80</v>
      </c>
      <c r="B30" t="s">
        <v>81</v>
      </c>
      <c r="C30" s="7" t="s">
        <v>75</v>
      </c>
      <c r="D30" s="7" t="s">
        <v>76</v>
      </c>
      <c r="E30" s="7" t="s">
        <v>18</v>
      </c>
      <c r="F30" s="7" t="s">
        <v>77</v>
      </c>
      <c r="G30" s="7" t="s">
        <v>14</v>
      </c>
      <c r="H30" s="10" t="s">
        <v>23</v>
      </c>
      <c r="I30" s="11">
        <v>0</v>
      </c>
      <c r="J30" s="13">
        <v>6.4999999999999997E-3</v>
      </c>
      <c r="K30" s="7" t="s">
        <v>16</v>
      </c>
      <c r="L30" s="12" t="str">
        <f>HYPERLINK("https://www.jtis.cz/download/5/2/8/7/HCZKID.pdf","KID")</f>
        <v>KID</v>
      </c>
    </row>
    <row r="31" spans="1:12" s="2" customFormat="1" ht="45" x14ac:dyDescent="0.25">
      <c r="A31" s="6" t="s">
        <v>82</v>
      </c>
      <c r="B31" s="2" t="s">
        <v>83</v>
      </c>
      <c r="C31" s="3" t="s">
        <v>75</v>
      </c>
      <c r="D31" s="3" t="s">
        <v>76</v>
      </c>
      <c r="E31" s="3" t="s">
        <v>84</v>
      </c>
      <c r="F31" s="3" t="s">
        <v>77</v>
      </c>
      <c r="G31" s="3" t="s">
        <v>14</v>
      </c>
      <c r="H31" s="4" t="s">
        <v>68</v>
      </c>
      <c r="I31" s="8" t="s">
        <v>120</v>
      </c>
      <c r="J31" s="14">
        <v>8.1300000000000001E-3</v>
      </c>
      <c r="K31" s="3" t="s">
        <v>16</v>
      </c>
      <c r="L31" s="5" t="str">
        <f>HYPERLINK("https://www.jtis.cz/download/1/2/3/8/9/GPFKID.pdf","KID")</f>
        <v>KID</v>
      </c>
    </row>
    <row r="32" spans="1:12" ht="45" x14ac:dyDescent="0.25">
      <c r="A32" s="9" t="s">
        <v>85</v>
      </c>
      <c r="B32" t="s">
        <v>86</v>
      </c>
      <c r="C32" s="7" t="s">
        <v>75</v>
      </c>
      <c r="D32" s="7" t="s">
        <v>76</v>
      </c>
      <c r="E32" s="7" t="s">
        <v>84</v>
      </c>
      <c r="F32" s="7" t="s">
        <v>77</v>
      </c>
      <c r="G32" s="7" t="s">
        <v>14</v>
      </c>
      <c r="H32" s="10" t="s">
        <v>27</v>
      </c>
      <c r="I32" s="11" t="s">
        <v>121</v>
      </c>
      <c r="J32" s="13">
        <v>6.4999999999999997E-3</v>
      </c>
      <c r="K32" s="7" t="s">
        <v>16</v>
      </c>
      <c r="L32" s="12" t="str">
        <f>HYPERLINK("https://www.jtis.cz/download/5/8/6/0/NOCKID.pdf","KID")</f>
        <v>KID</v>
      </c>
    </row>
    <row r="33" spans="1:12" s="2" customFormat="1" ht="45" customHeight="1" x14ac:dyDescent="0.25">
      <c r="A33" s="15" t="s">
        <v>122</v>
      </c>
      <c r="B33" s="2" t="s">
        <v>124</v>
      </c>
      <c r="C33" s="3" t="s">
        <v>75</v>
      </c>
      <c r="D33" s="3" t="s">
        <v>76</v>
      </c>
      <c r="E33" s="3" t="s">
        <v>26</v>
      </c>
      <c r="F33" s="3" t="s">
        <v>77</v>
      </c>
      <c r="G33" s="3" t="s">
        <v>14</v>
      </c>
      <c r="H33" s="4" t="s">
        <v>68</v>
      </c>
      <c r="I33" s="4" t="s">
        <v>126</v>
      </c>
      <c r="J33" s="14">
        <v>7.1999999999999998E-3</v>
      </c>
      <c r="K33" s="3" t="s">
        <v>16</v>
      </c>
      <c r="L33" s="5" t="str">
        <f>HYPERLINK("https://www.jtis.cz/download/1/3/2/9/2/A2PCAKID.pdf","KID")</f>
        <v>KID</v>
      </c>
    </row>
    <row r="34" spans="1:12" ht="45" customHeight="1" x14ac:dyDescent="0.25">
      <c r="A34" s="16" t="s">
        <v>123</v>
      </c>
      <c r="B34" t="s">
        <v>125</v>
      </c>
      <c r="C34" s="7" t="s">
        <v>75</v>
      </c>
      <c r="D34" s="7" t="s">
        <v>76</v>
      </c>
      <c r="E34" s="7" t="s">
        <v>26</v>
      </c>
      <c r="F34" s="7" t="s">
        <v>77</v>
      </c>
      <c r="G34" s="7" t="s">
        <v>14</v>
      </c>
      <c r="H34" s="10" t="s">
        <v>68</v>
      </c>
      <c r="I34" s="10" t="s">
        <v>126</v>
      </c>
      <c r="J34" s="13">
        <v>7.1999999999999998E-3</v>
      </c>
      <c r="K34" s="7" t="s">
        <v>16</v>
      </c>
      <c r="L34" s="12" t="str">
        <f>HYPERLINK("https://www.jtis.cz/download/1/3/2/9/3/A2PEAKID.pdf","KID")</f>
        <v>KID</v>
      </c>
    </row>
    <row r="35" spans="1:12" s="2" customFormat="1" ht="45" x14ac:dyDescent="0.25">
      <c r="A35" s="6" t="s">
        <v>93</v>
      </c>
      <c r="B35" s="2" t="s">
        <v>94</v>
      </c>
      <c r="C35" s="3" t="s">
        <v>11</v>
      </c>
      <c r="D35" s="3" t="s">
        <v>63</v>
      </c>
      <c r="E35" s="3" t="s">
        <v>26</v>
      </c>
      <c r="F35" s="3" t="s">
        <v>77</v>
      </c>
      <c r="G35" s="3" t="s">
        <v>14</v>
      </c>
      <c r="H35" s="4" t="s">
        <v>68</v>
      </c>
      <c r="I35" s="8">
        <v>0</v>
      </c>
      <c r="J35" s="14">
        <v>6.0000000000000001E-3</v>
      </c>
      <c r="K35" s="3" t="s">
        <v>95</v>
      </c>
      <c r="L35" s="5" t="str">
        <f>HYPERLINK("https://www.amundi.com/dl/doc/kid-priips/LU1883872258/ENG/CZE/20250905?inline","KID")</f>
        <v>KID</v>
      </c>
    </row>
    <row r="36" spans="1:12" ht="45" x14ac:dyDescent="0.25">
      <c r="A36" s="9" t="s">
        <v>96</v>
      </c>
      <c r="B36" t="s">
        <v>97</v>
      </c>
      <c r="C36" s="7" t="s">
        <v>11</v>
      </c>
      <c r="D36" s="7" t="s">
        <v>63</v>
      </c>
      <c r="E36" s="7" t="s">
        <v>26</v>
      </c>
      <c r="F36" s="7" t="s">
        <v>77</v>
      </c>
      <c r="G36" s="7" t="s">
        <v>14</v>
      </c>
      <c r="H36" s="10" t="s">
        <v>98</v>
      </c>
      <c r="I36" s="11">
        <v>0</v>
      </c>
      <c r="J36" s="13">
        <v>7.92E-3</v>
      </c>
      <c r="K36" s="7" t="s">
        <v>95</v>
      </c>
      <c r="L36" s="12" t="str">
        <f>HYPERLINK("https://www.amundi.cz/dl/doc/kid-priips/LU1894680591/CES/CZE/20250904?inline","KID")</f>
        <v>KID</v>
      </c>
    </row>
    <row r="37" spans="1:12" s="2" customFormat="1" ht="45" x14ac:dyDescent="0.25">
      <c r="A37" s="6" t="s">
        <v>99</v>
      </c>
      <c r="B37" s="2" t="s">
        <v>100</v>
      </c>
      <c r="C37" s="3" t="s">
        <v>11</v>
      </c>
      <c r="D37" s="3" t="s">
        <v>63</v>
      </c>
      <c r="E37" s="3" t="s">
        <v>26</v>
      </c>
      <c r="F37" s="3" t="s">
        <v>13</v>
      </c>
      <c r="G37" s="3" t="s">
        <v>14</v>
      </c>
      <c r="H37" s="4" t="s">
        <v>68</v>
      </c>
      <c r="I37" s="8">
        <v>0</v>
      </c>
      <c r="J37" s="14">
        <v>7.1999999999999998E-3</v>
      </c>
      <c r="K37" s="3" t="s">
        <v>101</v>
      </c>
      <c r="L37" s="5" t="str">
        <f>HYPERLINK("https://www.priipsdocuments.com/fidelity/docs/EU_PRIIP_KID_Fidelity%20Funds%20-%20World%20Fund%20A-ACC-CZK%20(hedged)_STRD_cs_LU1400167216.pdf","KID")</f>
        <v>KID</v>
      </c>
    </row>
    <row r="38" spans="1:12" ht="45" x14ac:dyDescent="0.25">
      <c r="A38" s="9" t="s">
        <v>102</v>
      </c>
      <c r="B38" t="s">
        <v>103</v>
      </c>
      <c r="C38" s="7" t="s">
        <v>11</v>
      </c>
      <c r="D38" s="7" t="s">
        <v>63</v>
      </c>
      <c r="E38" s="7" t="s">
        <v>26</v>
      </c>
      <c r="F38" s="7" t="s">
        <v>13</v>
      </c>
      <c r="G38" s="7" t="s">
        <v>14</v>
      </c>
      <c r="H38" s="10" t="s">
        <v>68</v>
      </c>
      <c r="I38" s="11">
        <v>0</v>
      </c>
      <c r="J38" s="13">
        <v>7.1999999999999998E-3</v>
      </c>
      <c r="K38" s="7" t="s">
        <v>101</v>
      </c>
      <c r="L38" s="12" t="str">
        <f>HYPERLINK("https://www.priipsdocuments.com/fidelity/docs/EU_PRIIP_KID_Fidelity%20Funds%20-%20Global%20Dividend%20Fund%20Svetovych%20dividend%20A-ACC-CZK(hdg)_STRD_cs_LU0979392924.pdf","KID")</f>
        <v>KID</v>
      </c>
    </row>
    <row r="39" spans="1:12" s="2" customFormat="1" ht="45" x14ac:dyDescent="0.25">
      <c r="A39" s="6" t="s">
        <v>104</v>
      </c>
      <c r="B39" s="2" t="s">
        <v>105</v>
      </c>
      <c r="C39" s="3" t="s">
        <v>11</v>
      </c>
      <c r="D39" s="3" t="s">
        <v>63</v>
      </c>
      <c r="E39" s="3" t="s">
        <v>26</v>
      </c>
      <c r="F39" s="3" t="s">
        <v>13</v>
      </c>
      <c r="G39" s="3" t="s">
        <v>14</v>
      </c>
      <c r="H39" s="4" t="s">
        <v>68</v>
      </c>
      <c r="I39" s="8">
        <v>0</v>
      </c>
      <c r="J39" s="14">
        <v>9.5999999999999992E-3</v>
      </c>
      <c r="K39" s="3" t="s">
        <v>106</v>
      </c>
      <c r="L39" s="5" t="str">
        <f>HYPERLINK("https://www.conseq.cz/Conseq/Document.ashx?file=LU1542713687-KIID-CZE-CS","KID")</f>
        <v>KID</v>
      </c>
    </row>
    <row r="40" spans="1:12" ht="45" x14ac:dyDescent="0.25">
      <c r="A40" s="9" t="s">
        <v>107</v>
      </c>
      <c r="B40" t="s">
        <v>108</v>
      </c>
      <c r="C40" s="7" t="s">
        <v>11</v>
      </c>
      <c r="D40" s="7" t="s">
        <v>63</v>
      </c>
      <c r="E40" s="7" t="s">
        <v>26</v>
      </c>
      <c r="F40" s="7" t="s">
        <v>77</v>
      </c>
      <c r="G40" s="7" t="s">
        <v>14</v>
      </c>
      <c r="H40" s="10" t="s">
        <v>68</v>
      </c>
      <c r="I40" s="11">
        <v>0</v>
      </c>
      <c r="J40" s="13">
        <v>7.1999999999999998E-3</v>
      </c>
      <c r="K40" s="7" t="s">
        <v>109</v>
      </c>
      <c r="L40" s="12" t="str">
        <f>HYPERLINK("https://www.franklintempleton.cz/download/cs-cz/key-information-document/1f4949b6-11a6-4c5a-a408-2273c637b13f/PRIIPSEU_LU2125249990_cs_CZ.pdf","KID")</f>
        <v>KID</v>
      </c>
    </row>
    <row r="41" spans="1:12" s="2" customFormat="1" ht="45" x14ac:dyDescent="0.25">
      <c r="A41" s="6" t="s">
        <v>110</v>
      </c>
      <c r="B41" s="2" t="s">
        <v>111</v>
      </c>
      <c r="C41" s="3" t="s">
        <v>11</v>
      </c>
      <c r="D41" s="3" t="s">
        <v>63</v>
      </c>
      <c r="E41" s="3" t="s">
        <v>26</v>
      </c>
      <c r="F41" s="3" t="s">
        <v>13</v>
      </c>
      <c r="G41" s="3" t="s">
        <v>14</v>
      </c>
      <c r="H41" s="4" t="s">
        <v>68</v>
      </c>
      <c r="I41" s="8">
        <v>0</v>
      </c>
      <c r="J41" s="14">
        <v>8.6400000000000001E-3</v>
      </c>
      <c r="K41" s="3" t="s">
        <v>106</v>
      </c>
      <c r="L41" s="5" t="str">
        <f>HYPERLINK("https://www.conseq.cz/Conseq/Document.ashx?file=LU0405488825-KIID-CZE-CS","KID")</f>
        <v>KID</v>
      </c>
    </row>
    <row r="42" spans="1:12" ht="45" x14ac:dyDescent="0.25">
      <c r="A42" s="9" t="s">
        <v>112</v>
      </c>
      <c r="B42" t="s">
        <v>113</v>
      </c>
      <c r="C42" s="7" t="s">
        <v>11</v>
      </c>
      <c r="D42" s="7" t="s">
        <v>63</v>
      </c>
      <c r="E42" s="7" t="s">
        <v>26</v>
      </c>
      <c r="F42" s="7" t="s">
        <v>13</v>
      </c>
      <c r="G42" s="7" t="s">
        <v>14</v>
      </c>
      <c r="H42" s="10" t="s">
        <v>68</v>
      </c>
      <c r="I42" s="11">
        <v>0</v>
      </c>
      <c r="J42" s="13">
        <v>7.1999999999999998E-3</v>
      </c>
      <c r="K42" s="7" t="s">
        <v>101</v>
      </c>
      <c r="L42" s="12" t="str">
        <f>HYPERLINK("https://www.priipsdocuments.com/fidelity/docs/EU_PRIIP_KID_Fidelity%20Funds%20-%20World%20Fund%20A-ACC-CZK_STRD_cs_LU1756523376.pdf","KID")</f>
        <v>KID</v>
      </c>
    </row>
    <row r="43" spans="1:12" s="2" customFormat="1" ht="45" x14ac:dyDescent="0.25">
      <c r="A43" s="6" t="s">
        <v>114</v>
      </c>
      <c r="B43" s="2" t="s">
        <v>115</v>
      </c>
      <c r="C43" s="3" t="s">
        <v>11</v>
      </c>
      <c r="D43" s="3" t="s">
        <v>63</v>
      </c>
      <c r="E43" s="3" t="s">
        <v>26</v>
      </c>
      <c r="F43" s="3" t="s">
        <v>13</v>
      </c>
      <c r="G43" s="3" t="s">
        <v>14</v>
      </c>
      <c r="H43" s="4" t="s">
        <v>68</v>
      </c>
      <c r="I43" s="8">
        <v>0</v>
      </c>
      <c r="J43" s="14">
        <v>9.5999999999999992E-3</v>
      </c>
      <c r="K43" s="3" t="s">
        <v>106</v>
      </c>
      <c r="L43" s="5" t="str">
        <f>HYPERLINK("https://www.conseq.cz/Conseq/Document.ashx?file=LU0082087353-KIID-CZE-CS","KID")</f>
        <v>KID</v>
      </c>
    </row>
    <row r="44" spans="1:12" ht="45" x14ac:dyDescent="0.25">
      <c r="A44" s="9" t="s">
        <v>116</v>
      </c>
      <c r="B44" t="s">
        <v>117</v>
      </c>
      <c r="C44" s="7" t="s">
        <v>11</v>
      </c>
      <c r="D44" s="7" t="s">
        <v>63</v>
      </c>
      <c r="E44" s="7" t="s">
        <v>26</v>
      </c>
      <c r="F44" s="7" t="s">
        <v>13</v>
      </c>
      <c r="G44" s="7" t="s">
        <v>14</v>
      </c>
      <c r="H44" s="10" t="s">
        <v>68</v>
      </c>
      <c r="I44" s="11">
        <v>0</v>
      </c>
      <c r="J44" s="13">
        <v>7.1999999999999998E-3</v>
      </c>
      <c r="K44" s="7" t="s">
        <v>101</v>
      </c>
      <c r="L44" s="12" t="str">
        <f>HYPERLINK("https://www.priipsdocuments.com/fidelity/docs/EU_PRIIP_KID_Fidelity%20Funds%20-%20Global%20Technology%20Fund%20A-ACC-CZK%20(hedged)_STRD_cs_LU2807456855.pdf","KID")</f>
        <v>KID</v>
      </c>
    </row>
    <row r="45" spans="1:12" s="2" customFormat="1" ht="45" x14ac:dyDescent="0.25">
      <c r="A45" s="6" t="s">
        <v>127</v>
      </c>
      <c r="B45" s="2" t="s">
        <v>128</v>
      </c>
      <c r="C45" s="3" t="s">
        <v>11</v>
      </c>
      <c r="D45" s="3" t="s">
        <v>63</v>
      </c>
      <c r="E45" s="3" t="s">
        <v>26</v>
      </c>
      <c r="F45" s="3" t="s">
        <v>77</v>
      </c>
      <c r="G45" s="3" t="s">
        <v>14</v>
      </c>
      <c r="H45" s="4" t="s">
        <v>68</v>
      </c>
      <c r="I45" s="8">
        <v>0</v>
      </c>
      <c r="J45" s="14">
        <v>7.1999999999999998E-3</v>
      </c>
      <c r="K45" s="3" t="s">
        <v>95</v>
      </c>
      <c r="L45" s="5" t="str">
        <f>HYPERLINK("https://www.amundi.cz/dl/doc/kid-priips/LU1883868736/CES/CZE/20250701?inline","KID")</f>
        <v>KID</v>
      </c>
    </row>
    <row r="46" spans="1:12" ht="45" x14ac:dyDescent="0.25">
      <c r="A46" s="9" t="s">
        <v>129</v>
      </c>
      <c r="B46" t="s">
        <v>130</v>
      </c>
      <c r="C46" s="7" t="s">
        <v>11</v>
      </c>
      <c r="D46" s="7" t="s">
        <v>63</v>
      </c>
      <c r="E46" s="7" t="s">
        <v>131</v>
      </c>
      <c r="F46" s="7" t="s">
        <v>77</v>
      </c>
      <c r="G46" s="7" t="s">
        <v>14</v>
      </c>
      <c r="H46" s="10" t="s">
        <v>27</v>
      </c>
      <c r="I46" s="11">
        <v>0</v>
      </c>
      <c r="J46" s="13">
        <v>5.7600000000000004E-3</v>
      </c>
      <c r="K46" s="7" t="s">
        <v>95</v>
      </c>
      <c r="L46" s="12" t="str">
        <f>HYPERLINK("https://www.amundi.lu/dl/doc/kid-priips/LU1121646696/ENG/LUX/20250701?inline","KID")</f>
        <v>KID</v>
      </c>
    </row>
    <row r="47" spans="1:12" s="2" customFormat="1" ht="45" x14ac:dyDescent="0.25">
      <c r="A47" s="6" t="s">
        <v>132</v>
      </c>
      <c r="B47" s="2" t="s">
        <v>133</v>
      </c>
      <c r="C47" s="3" t="s">
        <v>11</v>
      </c>
      <c r="D47" s="3" t="s">
        <v>63</v>
      </c>
      <c r="E47" s="3" t="s">
        <v>26</v>
      </c>
      <c r="F47" s="3" t="s">
        <v>77</v>
      </c>
      <c r="G47" s="3" t="s">
        <v>14</v>
      </c>
      <c r="H47" s="4" t="s">
        <v>27</v>
      </c>
      <c r="I47" s="8">
        <v>0</v>
      </c>
      <c r="J47" s="14">
        <v>8.1600000000000006E-3</v>
      </c>
      <c r="K47" s="3" t="s">
        <v>95</v>
      </c>
      <c r="L47" s="5" t="str">
        <f>HYPERLINK("https://www.amundi.cz/dl/doc/kid-priips/LU2716742528/CES/CZE/20250905?inline","KID")</f>
        <v>KID</v>
      </c>
    </row>
    <row r="48" spans="1:12" ht="45" x14ac:dyDescent="0.25">
      <c r="A48" s="9" t="s">
        <v>134</v>
      </c>
      <c r="B48" t="s">
        <v>135</v>
      </c>
      <c r="C48" s="7" t="s">
        <v>11</v>
      </c>
      <c r="D48" s="7" t="s">
        <v>63</v>
      </c>
      <c r="E48" s="7" t="s">
        <v>26</v>
      </c>
      <c r="F48" s="7" t="s">
        <v>13</v>
      </c>
      <c r="G48" s="7" t="s">
        <v>14</v>
      </c>
      <c r="H48" s="10" t="s">
        <v>68</v>
      </c>
      <c r="I48" s="11">
        <v>0</v>
      </c>
      <c r="J48" s="13">
        <v>8.6400000000000001E-3</v>
      </c>
      <c r="K48" s="7" t="s">
        <v>106</v>
      </c>
      <c r="L48" s="12" t="str">
        <f>HYPERLINK("https://www.conseq.cz/Conseq/Document.ashx?file=LU0405488742-KIID-CZE-CS","KID")</f>
        <v>KID</v>
      </c>
    </row>
    <row r="49" spans="1:12" s="2" customFormat="1" ht="45" x14ac:dyDescent="0.25">
      <c r="A49" s="6" t="s">
        <v>136</v>
      </c>
      <c r="B49" s="2" t="s">
        <v>137</v>
      </c>
      <c r="C49" s="3" t="s">
        <v>11</v>
      </c>
      <c r="D49" s="3" t="s">
        <v>63</v>
      </c>
      <c r="E49" s="3" t="s">
        <v>26</v>
      </c>
      <c r="F49" s="3" t="s">
        <v>13</v>
      </c>
      <c r="G49" s="3" t="s">
        <v>14</v>
      </c>
      <c r="H49" s="4" t="s">
        <v>68</v>
      </c>
      <c r="I49" s="8">
        <v>0</v>
      </c>
      <c r="J49" s="14">
        <v>9.5999999999999992E-3</v>
      </c>
      <c r="K49" s="3" t="s">
        <v>106</v>
      </c>
      <c r="L49" s="5" t="str">
        <f>HYPERLINK("https://www.conseq.cz/Conseq/Document.ashx?file=LU0405489047-KIID-CZE-CS","KID")</f>
        <v>KID</v>
      </c>
    </row>
    <row r="50" spans="1:12" ht="45" x14ac:dyDescent="0.25">
      <c r="A50" s="9" t="s">
        <v>138</v>
      </c>
      <c r="B50" t="s">
        <v>139</v>
      </c>
      <c r="C50" s="7" t="s">
        <v>11</v>
      </c>
      <c r="D50" s="7" t="s">
        <v>63</v>
      </c>
      <c r="E50" s="7" t="s">
        <v>26</v>
      </c>
      <c r="F50" s="7" t="s">
        <v>77</v>
      </c>
      <c r="G50" s="7" t="s">
        <v>14</v>
      </c>
      <c r="H50" s="10" t="s">
        <v>98</v>
      </c>
      <c r="I50" s="11">
        <v>0</v>
      </c>
      <c r="J50" s="13">
        <v>8.8800000000000007E-3</v>
      </c>
      <c r="K50" s="7" t="s">
        <v>109</v>
      </c>
      <c r="L50" s="12" t="str">
        <f>HYPERLINK("https://www.franklintempleton.cz/download/cs-cz/key-information-document/7a3a8cbc-6b2f-475f-bfc4-4fc77f13e575/PRIIPSEU_LU0768356247_cs_CZ.pdf","KID")</f>
        <v>KID</v>
      </c>
    </row>
    <row r="51" spans="1:12" s="2" customFormat="1" ht="45" x14ac:dyDescent="0.25">
      <c r="A51" s="6" t="s">
        <v>140</v>
      </c>
      <c r="B51" s="2" t="s">
        <v>141</v>
      </c>
      <c r="C51" s="3" t="s">
        <v>11</v>
      </c>
      <c r="D51" s="3" t="s">
        <v>63</v>
      </c>
      <c r="E51" s="3" t="s">
        <v>26</v>
      </c>
      <c r="F51" s="3" t="s">
        <v>13</v>
      </c>
      <c r="G51" s="3" t="s">
        <v>14</v>
      </c>
      <c r="H51" s="4" t="s">
        <v>98</v>
      </c>
      <c r="I51" s="8">
        <v>0</v>
      </c>
      <c r="J51" s="14">
        <v>9.5999999999999992E-3</v>
      </c>
      <c r="K51" s="3" t="s">
        <v>106</v>
      </c>
      <c r="L51" s="5" t="str">
        <f>HYPERLINK("https://www.conseq.cz/Conseq/Document.ashx?file=LU0799821219-KIID-CZE-CS","KID")</f>
        <v>KID</v>
      </c>
    </row>
    <row r="52" spans="1:12" ht="45" x14ac:dyDescent="0.25">
      <c r="A52" s="9" t="s">
        <v>142</v>
      </c>
      <c r="B52" t="s">
        <v>143</v>
      </c>
      <c r="C52" s="7" t="s">
        <v>11</v>
      </c>
      <c r="D52" s="7" t="s">
        <v>63</v>
      </c>
      <c r="E52" s="7" t="s">
        <v>26</v>
      </c>
      <c r="F52" s="7" t="s">
        <v>13</v>
      </c>
      <c r="G52" s="7" t="s">
        <v>14</v>
      </c>
      <c r="H52" s="10" t="s">
        <v>27</v>
      </c>
      <c r="I52" s="11">
        <v>0</v>
      </c>
      <c r="J52" s="13">
        <v>4.7999999999999996E-3</v>
      </c>
      <c r="K52" s="7" t="s">
        <v>101</v>
      </c>
      <c r="L52" s="12" t="str">
        <f>HYPERLINK("https://www.priipsdocuments.com/fidelity/docs/EU_PRIIP_KID_Fidelity%20Funds%20-%20Global%20High%20Yield%20Fund%20Svet.%20dluhopisu%20s%20vysokym%20vynosem%20A-ACC-CZK(hdg)_STRD_cs_LU1114574418.pdf","KID")</f>
        <v>KID</v>
      </c>
    </row>
    <row r="53" spans="1:12" s="2" customFormat="1" ht="45" x14ac:dyDescent="0.25">
      <c r="A53" s="6" t="s">
        <v>144</v>
      </c>
      <c r="B53" s="2" t="s">
        <v>145</v>
      </c>
      <c r="C53" s="3" t="s">
        <v>11</v>
      </c>
      <c r="D53" s="3" t="s">
        <v>63</v>
      </c>
      <c r="E53" s="3" t="s">
        <v>26</v>
      </c>
      <c r="F53" s="3" t="s">
        <v>13</v>
      </c>
      <c r="G53" s="3" t="s">
        <v>14</v>
      </c>
      <c r="H53" s="4" t="s">
        <v>68</v>
      </c>
      <c r="I53" s="8">
        <v>0</v>
      </c>
      <c r="J53" s="14">
        <v>8.6400000000000001E-3</v>
      </c>
      <c r="K53" s="3" t="s">
        <v>106</v>
      </c>
      <c r="L53" s="5" t="str">
        <f>HYPERLINK("https://www.conseq.cz/Conseq/Document.ashx?file=LU0429745879-KIID-CZE-CS","KID")</f>
        <v>KID</v>
      </c>
    </row>
    <row r="54" spans="1:12" ht="45" x14ac:dyDescent="0.25">
      <c r="A54" s="9" t="s">
        <v>146</v>
      </c>
      <c r="B54" t="s">
        <v>147</v>
      </c>
      <c r="C54" s="7" t="s">
        <v>11</v>
      </c>
      <c r="D54" s="7" t="s">
        <v>63</v>
      </c>
      <c r="E54" s="7" t="s">
        <v>26</v>
      </c>
      <c r="F54" s="7" t="s">
        <v>77</v>
      </c>
      <c r="G54" s="7" t="s">
        <v>14</v>
      </c>
      <c r="H54" s="10" t="s">
        <v>68</v>
      </c>
      <c r="I54" s="11">
        <v>0</v>
      </c>
      <c r="J54" s="13">
        <v>7.1999999999999998E-3</v>
      </c>
      <c r="K54" s="7" t="s">
        <v>109</v>
      </c>
      <c r="L54" s="12" t="str">
        <f>HYPERLINK("https://www.franklintempleton.cz/download/cs-cz/key-information-document/aa92a273-932b-4e30-bb02-962bb880830a/PRIIPSEU_LU0768356080_cs_CZ.pdf","KID")</f>
        <v>KID</v>
      </c>
    </row>
    <row r="55" spans="1:12" s="2" customFormat="1" ht="45" x14ac:dyDescent="0.25">
      <c r="A55" s="6"/>
      <c r="C55" s="3"/>
      <c r="D55" s="3"/>
      <c r="E55" s="3"/>
      <c r="F55" s="3"/>
      <c r="G55" s="3"/>
      <c r="H55" s="4"/>
      <c r="I55" s="8"/>
      <c r="J55" s="14"/>
      <c r="K55" s="3"/>
      <c r="L55" s="5"/>
    </row>
  </sheetData>
  <autoFilter ref="A1:L32" xr:uid="{00000000-0001-0000-0000-000000000000}"/>
  <pageMargins left="0.7" right="0.7" top="0.75" bottom="0.75" header="0.3" footer="0.3"/>
  <pageSetup paperSize="9" orientation="portrait" r:id="rId1"/>
  <ignoredErrors>
    <ignoredError sqref="L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fondů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Horváth Marek</dc:creator>
  <cp:keywords/>
  <dc:description/>
  <cp:lastModifiedBy>Zelinger Michal</cp:lastModifiedBy>
  <cp:revision/>
  <dcterms:created xsi:type="dcterms:W3CDTF">2015-06-05T18:19:34Z</dcterms:created>
  <dcterms:modified xsi:type="dcterms:W3CDTF">2026-05-04T09:53:18Z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be4895-82d9-4e4b-86fd-fd85c612981f_Enabled">
    <vt:lpwstr>true</vt:lpwstr>
  </property>
  <property fmtid="{D5CDD505-2E9C-101B-9397-08002B2CF9AE}" pid="3" name="MSIP_Label_6bbe4895-82d9-4e4b-86fd-fd85c612981f_SetDate">
    <vt:lpwstr>2025-07-01T14:12:55Z</vt:lpwstr>
  </property>
  <property fmtid="{D5CDD505-2E9C-101B-9397-08002B2CF9AE}" pid="4" name="MSIP_Label_6bbe4895-82d9-4e4b-86fd-fd85c612981f_Method">
    <vt:lpwstr>Privileged</vt:lpwstr>
  </property>
  <property fmtid="{D5CDD505-2E9C-101B-9397-08002B2CF9AE}" pid="5" name="MSIP_Label_6bbe4895-82d9-4e4b-86fd-fd85c612981f_Name">
    <vt:lpwstr>Kritické</vt:lpwstr>
  </property>
  <property fmtid="{D5CDD505-2E9C-101B-9397-08002B2CF9AE}" pid="6" name="MSIP_Label_6bbe4895-82d9-4e4b-86fd-fd85c612981f_SiteId">
    <vt:lpwstr>9cca307d-eed7-47e0-a567-a3b37ba0308b</vt:lpwstr>
  </property>
  <property fmtid="{D5CDD505-2E9C-101B-9397-08002B2CF9AE}" pid="7" name="MSIP_Label_6bbe4895-82d9-4e4b-86fd-fd85c612981f_ActionId">
    <vt:lpwstr>a6384010-3e96-4f91-beab-a815768ff0ab</vt:lpwstr>
  </property>
  <property fmtid="{D5CDD505-2E9C-101B-9397-08002B2CF9AE}" pid="8" name="MSIP_Label_6bbe4895-82d9-4e4b-86fd-fd85c612981f_ContentBits">
    <vt:lpwstr>0</vt:lpwstr>
  </property>
</Properties>
</file>